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4"/>
  </bookViews>
  <sheets>
    <sheet name="насловна " sheetId="1" r:id="rId1"/>
    <sheet name="насловна набавке" sheetId="2" r:id="rId2"/>
    <sheet name="План 2023" sheetId="3" r:id="rId3"/>
    <sheet name="ЈН поступци 2023" sheetId="4" r:id="rId4"/>
    <sheet name="bez postupka2023" sheetId="5" r:id="rId5"/>
  </sheets>
  <definedNames>
    <definedName name="_xlnm.Print_Titles" localSheetId="4">'bez postupka2023'!$3:$4</definedName>
    <definedName name="_xlnm.Print_Titles" localSheetId="3">'ЈН поступци 2023'!$3:$4</definedName>
  </definedNames>
  <calcPr fullCalcOnLoad="1"/>
</workbook>
</file>

<file path=xl/sharedStrings.xml><?xml version="1.0" encoding="utf-8"?>
<sst xmlns="http://schemas.openxmlformats.org/spreadsheetml/2006/main" count="753" uniqueCount="295">
  <si>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</si>
  <si>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</si>
  <si>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</si>
  <si>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</si>
  <si>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</si>
  <si>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</si>
  <si>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</si>
  <si>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</si>
  <si>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</si>
  <si>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</si>
  <si>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</si>
  <si>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</si>
  <si>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</si>
  <si>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</si>
  <si>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</si>
  <si>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</si>
  <si>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</si>
  <si>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</si>
  <si>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</si>
  <si>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</si>
  <si>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</si>
  <si>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</si>
  <si>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</si>
  <si>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</si>
  <si>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</si>
  <si>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</si>
  <si>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</si>
  <si>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</si>
  <si>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</si>
  <si>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</si>
  <si>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</si>
  <si>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</si>
  <si>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</si>
  <si>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</si>
  <si>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</si>
  <si>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</si>
  <si>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</si>
  <si>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</si>
  <si>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</si>
  <si>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</si>
  <si>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</si>
  <si>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</si>
  <si>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</si>
  <si>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</si>
  <si>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</si>
  <si>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</si>
  <si>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</si>
  <si>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</si>
  <si>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</si>
  <si>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</si>
  <si>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</si>
  <si>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</si>
  <si>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</si>
  <si>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</si>
  <si>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</si>
  <si>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</si>
  <si>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</si>
  <si>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</si>
  <si>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</si>
  <si>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</si>
  <si>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</si>
  <si>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</si>
  <si>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</si>
  <si>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</si>
  <si>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</si>
  <si>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</si>
  <si>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</si>
  <si>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</si>
  <si>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</si>
  <si>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</si>
  <si>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</si>
  <si>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</si>
  <si>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</si>
  <si>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</si>
  <si>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</si>
  <si>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</si>
  <si>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</si>
  <si>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</si>
  <si>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</si>
  <si>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</si>
  <si>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</si>
  <si>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</si>
  <si>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</si>
  <si>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</si>
  <si>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</si>
  <si>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</si>
  <si>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</si>
  <si>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</si>
  <si>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</si>
  <si>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</si>
  <si>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</si>
  <si>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</si>
  <si>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</si>
  <si>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</si>
  <si>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</si>
  <si>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</si>
  <si>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</si>
  <si>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</si>
  <si>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</si>
  <si>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</si>
  <si>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</si>
  <si>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</si>
  <si>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</si>
  <si>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</si>
  <si>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</si>
  <si>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</si>
  <si>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</si>
  <si>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</si>
  <si>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</si>
  <si>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</si>
  <si>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</si>
  <si>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</si>
  <si>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</si>
  <si>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</si>
  <si>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</si>
  <si>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</si>
  <si>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</si>
  <si>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</si>
  <si>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</si>
  <si>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</si>
  <si>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</si>
  <si>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</si>
  <si>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</si>
  <si>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</si>
  <si>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</si>
  <si>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</si>
  <si>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</si>
  <si>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</si>
  <si>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</si>
  <si>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</si>
  <si>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</si>
  <si>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</si>
  <si>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</si>
  <si>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</si>
  <si>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</si>
  <si>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</si>
  <si>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</si>
  <si>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</si>
  <si>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</si>
  <si>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</si>
  <si>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</si>
  <si>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</si>
  <si>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</si>
  <si>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</si>
  <si>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</si>
  <si>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</si>
  <si>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</si>
  <si>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</si>
  <si>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</si>
  <si>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</si>
  <si>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</si>
  <si>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</si>
  <si>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</si>
  <si>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</si>
  <si>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</si>
  <si>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</si>
  <si>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 xml:space="preserve">Институт за јавно здравље Србије </t>
  </si>
  <si>
    <t>ПО ВРСТАМА ПОСТУПКА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</si>
  <si>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</si>
  <si>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</si>
  <si>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</si>
  <si>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</si>
  <si>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</si>
  <si>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</si>
  <si>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</si>
  <si>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</si>
  <si>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</si>
  <si>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</si>
  <si>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</si>
  <si>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</si>
  <si>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</si>
  <si>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</si>
  <si>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</si>
  <si>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</si>
  <si>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</si>
  <si>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</si>
  <si>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</si>
  <si>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</si>
  <si>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</si>
  <si>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</si>
  <si>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</si>
  <si>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</si>
  <si>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</si>
  <si>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</si>
  <si>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</si>
  <si>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</si>
  <si>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</si>
  <si>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</si>
  <si>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</si>
  <si>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</si>
  <si>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</si>
  <si>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</si>
  <si>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</si>
  <si>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</si>
  <si>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</si>
  <si>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</si>
  <si>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</si>
  <si>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</si>
  <si>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</si>
  <si>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</si>
  <si>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</si>
  <si>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</si>
  <si>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</si>
  <si>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</si>
  <si>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</si>
  <si>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</si>
  <si>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</si>
  <si>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</si>
  <si>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</si>
  <si>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</si>
  <si>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</si>
  <si>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</si>
  <si>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</si>
  <si>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</si>
  <si>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</si>
  <si>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</si>
  <si>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</si>
  <si>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</si>
  <si>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</si>
  <si>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</si>
  <si>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</si>
  <si>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</si>
  <si>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у хиљадама динара</t>
  </si>
  <si>
    <t xml:space="preserve"> НАЦРТ ПЛАНА НАБАВКИ за 2021. годину</t>
  </si>
  <si>
    <t xml:space="preserve"> </t>
  </si>
  <si>
    <t>Члан 27</t>
  </si>
  <si>
    <t>Члан 13</t>
  </si>
  <si>
    <t>Члан 11</t>
  </si>
  <si>
    <t>Члан 12</t>
  </si>
  <si>
    <t>Закуп осталог простора</t>
  </si>
  <si>
    <t>02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</si>
  <si>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</si>
  <si>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02- РФЗО                                                                                                                            </t>
    </r>
  </si>
  <si>
    <t>3-Конкурентни поступак са преговарањем</t>
  </si>
  <si>
    <t>4-Конкурентни дијалог</t>
  </si>
  <si>
    <t>5-Партнерство за иновације</t>
  </si>
  <si>
    <t>6-Преговарачки поступак без објављивања  јавног позива</t>
  </si>
  <si>
    <t>7-Преговарачки поступак са објављивањем јавног позива</t>
  </si>
  <si>
    <t>2/2023.</t>
  </si>
  <si>
    <t>4/2023.</t>
  </si>
  <si>
    <t>10/2023.</t>
  </si>
  <si>
    <t>5/2023.          10/2023.</t>
  </si>
  <si>
    <t>9/2023.</t>
  </si>
  <si>
    <t>3/2023.</t>
  </si>
  <si>
    <t>11/2023.</t>
  </si>
  <si>
    <t>5/2023.</t>
  </si>
  <si>
    <t>6/2023.          11/2023.</t>
  </si>
  <si>
    <t>6/2023.</t>
  </si>
  <si>
    <t>Комуникациона и остала опрема</t>
  </si>
  <si>
    <t>Мерна опрема</t>
  </si>
  <si>
    <t>Медицинска, лабораторијска и мерна опрема</t>
  </si>
  <si>
    <t xml:space="preserve">               Управног одбора</t>
  </si>
  <si>
    <t>Прим. др сц. мед. Небојша Милетић</t>
  </si>
  <si>
    <t>Уградна опрема</t>
  </si>
  <si>
    <t xml:space="preserve">Остала опрема (клима уређај и сл.) </t>
  </si>
  <si>
    <t>1                 6</t>
  </si>
  <si>
    <t>Члан 27 у вези члана 75</t>
  </si>
  <si>
    <t>Радови на комуникационим инсталацијама и опреми за снабдевање специјалним гасовима</t>
  </si>
  <si>
    <t xml:space="preserve">   ПЛАНА НАБАВКИ                 </t>
  </si>
  <si>
    <t xml:space="preserve">    2023. ГОДИНУ</t>
  </si>
  <si>
    <t>ЗА  2023. ГОДИНУ</t>
  </si>
  <si>
    <t xml:space="preserve"> Процењена вредност</t>
  </si>
  <si>
    <t>II tabela</t>
  </si>
  <si>
    <t xml:space="preserve">Текуће поправке и одржавање  опреме </t>
  </si>
  <si>
    <t>12/2023.</t>
  </si>
  <si>
    <t>4/2023.         12/2023.</t>
  </si>
  <si>
    <t>2/2023.          9/2023.</t>
  </si>
  <si>
    <t>5/2023.       11/2023.</t>
  </si>
  <si>
    <t>5/2023.         11/2023.</t>
  </si>
  <si>
    <t>2/2023.          10/2023.</t>
  </si>
  <si>
    <t>3/2023.          11/2023.</t>
  </si>
  <si>
    <t>2/2024.</t>
  </si>
  <si>
    <t>4/2024.</t>
  </si>
  <si>
    <t>4/2024.          12/2024.</t>
  </si>
  <si>
    <t>2/2024 .         9/2024.</t>
  </si>
  <si>
    <t>5/2024.          10/2024.</t>
  </si>
  <si>
    <t>9/2024.</t>
  </si>
  <si>
    <t>10/2024..</t>
  </si>
  <si>
    <t>3/2024.</t>
  </si>
  <si>
    <t>5/2024.          11/2024.</t>
  </si>
  <si>
    <t>11/2024.</t>
  </si>
  <si>
    <t>5/2024.</t>
  </si>
  <si>
    <t>3/2024.          10/2024.</t>
  </si>
  <si>
    <t>6/2024.          11/2024.</t>
  </si>
  <si>
    <t>6/2024.</t>
  </si>
  <si>
    <t>4/2024..</t>
  </si>
  <si>
    <t>10/2024.</t>
  </si>
  <si>
    <t>Јун 2023. годинe</t>
  </si>
  <si>
    <t xml:space="preserve">                         ДРУГИ РЕБАЛАНС</t>
  </si>
  <si>
    <t xml:space="preserve"> ДРУГИ РЕБАЛАНС ПЛАНА НАБАВКИ ЗА 2023. ГОДИНУ</t>
  </si>
  <si>
    <t>ДРУГИ РЕБАЛАНС  ПЛАНА за 2023. годину</t>
  </si>
  <si>
    <t>Други  ребаланс Плана за 2023. годину</t>
  </si>
  <si>
    <t xml:space="preserve">ДРУГИ РЕБАЛАНС ПЛАНА  НАБАВКИ  ЗА 2023. Г0ДИНУ           
</t>
  </si>
  <si>
    <t xml:space="preserve">ДРУГИ РЕБАЛАНС ПЛАНА НАБАВКИ ЗА 2023. Г0ДИНУ           
</t>
  </si>
  <si>
    <t>ДРУГИ РЕБАЛАНС ПЛАНА  НАБАВКИ</t>
  </si>
</sst>
</file>

<file path=xl/styles.xml><?xml version="1.0" encoding="utf-8"?>
<styleSheet xmlns="http://schemas.openxmlformats.org/spreadsheetml/2006/main">
  <numFmts count="5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C1A]d\.\ mmmm\ yyyy"/>
    <numFmt numFmtId="210" formatCode="0.0000"/>
    <numFmt numFmtId="211" formatCode="\“\T\r\ue\”;\“\T\r\ue\”;\“\F\a\lse\”"/>
  </numFmts>
  <fonts count="7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87" fontId="0" fillId="0" borderId="0" xfId="42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87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87" fontId="0" fillId="0" borderId="0" xfId="42" applyFont="1" applyBorder="1" applyAlignment="1">
      <alignment/>
    </xf>
    <xf numFmtId="187" fontId="3" fillId="0" borderId="0" xfId="42" applyFont="1" applyBorder="1" applyAlignment="1">
      <alignment/>
    </xf>
    <xf numFmtId="187" fontId="21" fillId="0" borderId="0" xfId="42" applyFont="1" applyBorder="1" applyAlignment="1">
      <alignment/>
    </xf>
    <xf numFmtId="187" fontId="1" fillId="0" borderId="0" xfId="42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87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6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center" vertical="center" wrapText="1"/>
    </xf>
    <xf numFmtId="3" fontId="23" fillId="3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right" vertical="center"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3" fontId="69" fillId="0" borderId="0" xfId="0" applyNumberFormat="1" applyFont="1" applyFill="1" applyBorder="1" applyAlignment="1">
      <alignment horizontal="right" vertical="justify"/>
    </xf>
    <xf numFmtId="3" fontId="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 vertical="justify"/>
    </xf>
    <xf numFmtId="3" fontId="6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9" fillId="1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9" fillId="38" borderId="10" xfId="0" applyNumberFormat="1" applyFont="1" applyFill="1" applyBorder="1" applyAlignment="1">
      <alignment horizontal="right" vertical="center"/>
    </xf>
    <xf numFmtId="3" fontId="69" fillId="39" borderId="10" xfId="0" applyNumberFormat="1" applyFont="1" applyFill="1" applyBorder="1" applyAlignment="1">
      <alignment horizontal="right" vertical="center"/>
    </xf>
    <xf numFmtId="3" fontId="9" fillId="39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71" fillId="33" borderId="10" xfId="0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3" fillId="2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Border="1" applyAlignment="1">
      <alignment horizontal="right" vertical="center" wrapText="1"/>
    </xf>
    <xf numFmtId="0" fontId="71" fillId="2" borderId="10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 wrapText="1"/>
    </xf>
    <xf numFmtId="3" fontId="71" fillId="2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Fill="1" applyBorder="1" applyAlignment="1">
      <alignment horizontal="right" vertical="center" wrapText="1"/>
    </xf>
    <xf numFmtId="3" fontId="74" fillId="0" borderId="10" xfId="0" applyNumberFormat="1" applyFont="1" applyFill="1" applyBorder="1" applyAlignment="1">
      <alignment horizontal="right"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0" fontId="75" fillId="0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71" fillId="34" borderId="10" xfId="0" applyFont="1" applyFill="1" applyBorder="1" applyAlignment="1">
      <alignment horizontal="center" vertical="center" wrapText="1"/>
    </xf>
    <xf numFmtId="3" fontId="71" fillId="36" borderId="10" xfId="0" applyNumberFormat="1" applyFont="1" applyFill="1" applyBorder="1" applyAlignment="1">
      <alignment horizontal="right" vertical="center" wrapText="1"/>
    </xf>
    <xf numFmtId="3" fontId="71" fillId="0" borderId="10" xfId="0" applyNumberFormat="1" applyFont="1" applyBorder="1" applyAlignment="1">
      <alignment horizontal="right"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indent="25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4" sqref="J14"/>
    </sheetView>
  </sheetViews>
  <sheetFormatPr defaultColWidth="9.140625" defaultRowHeight="12.75"/>
  <cols>
    <col min="3" max="3" width="30.57421875" style="0" customWidth="1"/>
    <col min="9" max="9" width="14.421875" style="0" customWidth="1"/>
    <col min="10" max="10" width="54.421875" style="0" customWidth="1"/>
  </cols>
  <sheetData>
    <row r="1" spans="1:10" ht="18.75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.75">
      <c r="A2" s="259" t="s">
        <v>15</v>
      </c>
      <c r="B2" s="259"/>
      <c r="C2" s="259"/>
      <c r="D2" s="259"/>
      <c r="E2" s="259"/>
      <c r="F2" s="259"/>
      <c r="G2" s="259"/>
      <c r="H2" s="259"/>
      <c r="I2" s="259"/>
      <c r="J2" s="259"/>
    </row>
    <row r="3" ht="15.75">
      <c r="A3" s="27"/>
    </row>
    <row r="4" ht="15.75">
      <c r="A4" s="27"/>
    </row>
    <row r="5" ht="76.5" customHeight="1">
      <c r="A5" s="28"/>
    </row>
    <row r="6" spans="1:10" ht="25.5">
      <c r="A6" s="260"/>
      <c r="B6" s="260"/>
      <c r="C6" s="260"/>
      <c r="D6" s="260"/>
      <c r="E6" s="260"/>
      <c r="F6" s="260"/>
      <c r="G6" s="260"/>
      <c r="H6" s="260"/>
      <c r="I6" s="260"/>
      <c r="J6" s="260"/>
    </row>
    <row r="7" spans="1:14" ht="51.75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0" ht="25.5">
      <c r="A8" s="260" t="s">
        <v>294</v>
      </c>
      <c r="B8" s="260"/>
      <c r="C8" s="260"/>
      <c r="D8" s="260"/>
      <c r="E8" s="260"/>
      <c r="F8" s="260"/>
      <c r="G8" s="260"/>
      <c r="H8" s="260"/>
      <c r="I8" s="260"/>
      <c r="J8" s="260"/>
    </row>
    <row r="9" ht="16.5" customHeight="1">
      <c r="A9" s="31"/>
    </row>
    <row r="10" spans="1:10" ht="25.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25.5">
      <c r="A11" s="260" t="s">
        <v>157</v>
      </c>
      <c r="B11" s="260"/>
      <c r="C11" s="260"/>
      <c r="D11" s="260"/>
      <c r="E11" s="260"/>
      <c r="F11" s="260"/>
      <c r="G11" s="260"/>
      <c r="H11" s="260"/>
      <c r="I11" s="260"/>
      <c r="J11" s="260"/>
    </row>
    <row r="12" ht="21.75" customHeight="1">
      <c r="A12" s="31"/>
    </row>
    <row r="13" spans="1:10" ht="25.5">
      <c r="A13" s="260" t="s">
        <v>260</v>
      </c>
      <c r="B13" s="260"/>
      <c r="C13" s="260"/>
      <c r="D13" s="260"/>
      <c r="E13" s="260"/>
      <c r="F13" s="260"/>
      <c r="G13" s="260"/>
      <c r="H13" s="260"/>
      <c r="I13" s="260"/>
      <c r="J13" s="260"/>
    </row>
    <row r="14" ht="25.5">
      <c r="A14" s="31"/>
    </row>
    <row r="15" ht="15.75">
      <c r="A15" s="29"/>
    </row>
    <row r="16" ht="15.75">
      <c r="A16" s="29"/>
    </row>
    <row r="17" ht="15.75">
      <c r="A17" s="29"/>
    </row>
    <row r="18" ht="15.75">
      <c r="A18" s="29"/>
    </row>
    <row r="19" ht="15.75">
      <c r="A19" s="29"/>
    </row>
    <row r="20" ht="166.5" customHeight="1">
      <c r="A20" s="29"/>
    </row>
    <row r="21" spans="1:10" ht="15.75">
      <c r="A21" s="261" t="s">
        <v>287</v>
      </c>
      <c r="B21" s="261"/>
      <c r="C21" s="261"/>
      <c r="D21" s="261"/>
      <c r="E21" s="261"/>
      <c r="F21" s="261"/>
      <c r="G21" s="261"/>
      <c r="H21" s="261"/>
      <c r="I21" s="261"/>
      <c r="J21" s="261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2" sqref="A12:I12"/>
    </sheetView>
  </sheetViews>
  <sheetFormatPr defaultColWidth="9.140625" defaultRowHeight="12.75"/>
  <sheetData>
    <row r="1" spans="1:9" ht="18.75">
      <c r="A1" s="259" t="s">
        <v>14</v>
      </c>
      <c r="B1" s="259"/>
      <c r="C1" s="259"/>
      <c r="D1" s="259"/>
      <c r="E1" s="259"/>
      <c r="F1" s="259"/>
      <c r="G1" s="259"/>
      <c r="H1" s="259"/>
      <c r="I1" s="259"/>
    </row>
    <row r="2" spans="1:9" ht="18.75">
      <c r="A2" s="259" t="s">
        <v>15</v>
      </c>
      <c r="B2" s="259"/>
      <c r="C2" s="259"/>
      <c r="D2" s="259"/>
      <c r="E2" s="259"/>
      <c r="F2" s="259"/>
      <c r="G2" s="259"/>
      <c r="H2" s="259"/>
      <c r="I2" s="259"/>
    </row>
    <row r="3" ht="15.75">
      <c r="A3" s="27"/>
    </row>
    <row r="4" ht="15.75">
      <c r="A4" s="27"/>
    </row>
    <row r="5" ht="15.75">
      <c r="A5" s="27"/>
    </row>
    <row r="6" spans="1:9" ht="92.25" customHeight="1">
      <c r="A6" s="265"/>
      <c r="B6" s="265"/>
      <c r="C6" s="265"/>
      <c r="D6" s="265"/>
      <c r="E6" s="265"/>
      <c r="F6" s="265"/>
      <c r="G6" s="265"/>
      <c r="H6" s="265"/>
      <c r="I6" s="265"/>
    </row>
    <row r="7" spans="1:14" ht="42" customHeight="1">
      <c r="A7" s="262" t="s">
        <v>288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ht="33.75" customHeight="1"/>
    <row r="9" spans="1:9" ht="42" customHeight="1">
      <c r="A9" s="266" t="s">
        <v>258</v>
      </c>
      <c r="B9" s="266"/>
      <c r="C9" s="266"/>
      <c r="D9" s="266"/>
      <c r="E9" s="266"/>
      <c r="F9" s="266"/>
      <c r="G9" s="266"/>
      <c r="H9" s="266"/>
      <c r="I9" s="266"/>
    </row>
    <row r="10" spans="1:9" ht="22.5">
      <c r="A10" s="264" t="s">
        <v>40</v>
      </c>
      <c r="B10" s="264"/>
      <c r="C10" s="264"/>
      <c r="D10" s="264"/>
      <c r="E10" s="264"/>
      <c r="F10" s="264"/>
      <c r="G10" s="264"/>
      <c r="H10" s="264"/>
      <c r="I10" s="264"/>
    </row>
    <row r="11" ht="27">
      <c r="A11" s="28"/>
    </row>
    <row r="12" spans="1:9" ht="22.5">
      <c r="A12" s="264" t="s">
        <v>259</v>
      </c>
      <c r="B12" s="264"/>
      <c r="C12" s="264"/>
      <c r="D12" s="264"/>
      <c r="E12" s="264"/>
      <c r="F12" s="264"/>
      <c r="G12" s="264"/>
      <c r="H12" s="264"/>
      <c r="I12" s="264"/>
    </row>
    <row r="13" spans="1:9" ht="15.75">
      <c r="A13" s="29"/>
      <c r="I13" t="s">
        <v>224</v>
      </c>
    </row>
    <row r="14" ht="15.75">
      <c r="A14" s="29"/>
    </row>
    <row r="15" ht="15.75">
      <c r="A15" s="29"/>
    </row>
    <row r="16" ht="15.75">
      <c r="A16" s="29"/>
    </row>
    <row r="17" ht="15.75">
      <c r="A17" s="29"/>
    </row>
    <row r="18" ht="6.75" customHeight="1">
      <c r="A18" s="29"/>
    </row>
    <row r="19" ht="15.75" hidden="1">
      <c r="A19" s="29"/>
    </row>
    <row r="20" ht="15.75" hidden="1">
      <c r="A20" s="29"/>
    </row>
    <row r="21" ht="15.75" hidden="1">
      <c r="A21" s="29"/>
    </row>
    <row r="22" ht="15.75" hidden="1">
      <c r="A22" s="29"/>
    </row>
    <row r="23" ht="168.75" customHeight="1">
      <c r="A23" s="29"/>
    </row>
    <row r="24" spans="1:9" ht="15.75">
      <c r="A24" s="261" t="s">
        <v>287</v>
      </c>
      <c r="B24" s="261"/>
      <c r="C24" s="261"/>
      <c r="D24" s="261"/>
      <c r="E24" s="261"/>
      <c r="F24" s="261"/>
      <c r="G24" s="261"/>
      <c r="H24" s="261"/>
      <c r="I24" s="261"/>
    </row>
  </sheetData>
  <sheetProtection/>
  <mergeCells count="8">
    <mergeCell ref="A7:N7"/>
    <mergeCell ref="A12:I12"/>
    <mergeCell ref="A24:I24"/>
    <mergeCell ref="A1:I1"/>
    <mergeCell ref="A2:I2"/>
    <mergeCell ref="A6:I6"/>
    <mergeCell ref="A9:I9"/>
    <mergeCell ref="A10:I10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8"/>
  <sheetViews>
    <sheetView zoomScalePageLayoutView="0" workbookViewId="0" topLeftCell="A133">
      <selection activeCell="C155" sqref="C155"/>
    </sheetView>
  </sheetViews>
  <sheetFormatPr defaultColWidth="9.421875" defaultRowHeight="12.75"/>
  <cols>
    <col min="1" max="1" width="6.57421875" style="64" customWidth="1"/>
    <col min="2" max="2" width="10.57421875" style="64" customWidth="1"/>
    <col min="3" max="3" width="47.8515625" style="64" customWidth="1"/>
    <col min="4" max="4" width="13.421875" style="96" hidden="1" customWidth="1"/>
    <col min="5" max="5" width="19.00390625" style="64" hidden="1" customWidth="1"/>
    <col min="6" max="6" width="18.00390625" style="64" customWidth="1"/>
    <col min="7" max="8" width="16.421875" style="64" hidden="1" customWidth="1"/>
    <col min="9" max="9" width="0.42578125" style="64" hidden="1" customWidth="1"/>
    <col min="10" max="10" width="17.00390625" style="64" customWidth="1"/>
    <col min="11" max="11" width="15.57421875" style="64" hidden="1" customWidth="1"/>
    <col min="12" max="12" width="10.7109375" style="64" hidden="1" customWidth="1"/>
    <col min="13" max="13" width="18.00390625" style="64" customWidth="1"/>
    <col min="14" max="14" width="1.57421875" style="64" hidden="1" customWidth="1"/>
    <col min="15" max="15" width="13.00390625" style="64" hidden="1" customWidth="1"/>
    <col min="16" max="16" width="13.57421875" style="64" hidden="1" customWidth="1"/>
    <col min="17" max="17" width="11.421875" style="64" hidden="1" customWidth="1"/>
    <col min="18" max="18" width="14.00390625" style="64" hidden="1" customWidth="1"/>
    <col min="19" max="19" width="12.57421875" style="64" hidden="1" customWidth="1"/>
    <col min="20" max="20" width="17.57421875" style="64" hidden="1" customWidth="1"/>
    <col min="21" max="21" width="8.7109375" style="64" customWidth="1"/>
    <col min="22" max="22" width="13.00390625" style="218" customWidth="1"/>
    <col min="23" max="23" width="9.421875" style="64" customWidth="1"/>
    <col min="24" max="24" width="17.421875" style="93" bestFit="1" customWidth="1"/>
    <col min="25" max="25" width="9.421875" style="64" customWidth="1"/>
    <col min="26" max="26" width="15.57421875" style="93" customWidth="1"/>
    <col min="27" max="16384" width="9.421875" style="64" customWidth="1"/>
  </cols>
  <sheetData>
    <row r="1" spans="1:21" ht="22.5" customHeight="1">
      <c r="A1" s="279" t="s">
        <v>289</v>
      </c>
      <c r="B1" s="279"/>
      <c r="C1" s="279"/>
      <c r="D1" s="280"/>
      <c r="E1" s="280"/>
      <c r="F1" s="280"/>
      <c r="G1" s="280"/>
      <c r="H1" s="280"/>
      <c r="I1" s="280"/>
      <c r="J1" s="280"/>
      <c r="K1" s="280"/>
      <c r="L1" s="280"/>
      <c r="M1" s="280"/>
      <c r="Q1" s="278" t="s">
        <v>209</v>
      </c>
      <c r="R1" s="278"/>
      <c r="S1" s="97"/>
      <c r="T1" s="97"/>
      <c r="U1" s="97"/>
    </row>
    <row r="2" spans="5:20" ht="19.5" customHeight="1">
      <c r="E2" s="64" t="s">
        <v>0</v>
      </c>
      <c r="M2" s="64" t="s">
        <v>222</v>
      </c>
      <c r="N2" s="69" t="s">
        <v>177</v>
      </c>
      <c r="T2" s="64" t="s">
        <v>222</v>
      </c>
    </row>
    <row r="3" spans="1:26" s="103" customFormat="1" ht="87" customHeight="1">
      <c r="A3" s="207" t="s">
        <v>50</v>
      </c>
      <c r="B3" s="207" t="s">
        <v>51</v>
      </c>
      <c r="C3" s="207" t="s">
        <v>178</v>
      </c>
      <c r="D3" s="208" t="s">
        <v>179</v>
      </c>
      <c r="E3" s="207" t="s">
        <v>180</v>
      </c>
      <c r="F3" s="207" t="s">
        <v>181</v>
      </c>
      <c r="G3" s="207" t="s">
        <v>204</v>
      </c>
      <c r="H3" s="207" t="s">
        <v>204</v>
      </c>
      <c r="I3" s="207" t="s">
        <v>204</v>
      </c>
      <c r="J3" s="207" t="s">
        <v>182</v>
      </c>
      <c r="K3" s="207" t="s">
        <v>204</v>
      </c>
      <c r="L3" s="207" t="s">
        <v>204</v>
      </c>
      <c r="M3" s="207" t="s">
        <v>290</v>
      </c>
      <c r="N3" s="99" t="s">
        <v>183</v>
      </c>
      <c r="O3" s="99" t="s">
        <v>204</v>
      </c>
      <c r="P3" s="99" t="s">
        <v>207</v>
      </c>
      <c r="Q3" s="99" t="s">
        <v>204</v>
      </c>
      <c r="R3" s="99" t="s">
        <v>206</v>
      </c>
      <c r="S3" s="99" t="s">
        <v>204</v>
      </c>
      <c r="T3" s="99" t="s">
        <v>223</v>
      </c>
      <c r="U3" s="98"/>
      <c r="V3" s="219"/>
      <c r="X3" s="102"/>
      <c r="Z3" s="102"/>
    </row>
    <row r="4" spans="1:22" ht="24.75" customHeight="1">
      <c r="A4" s="151"/>
      <c r="B4" s="152"/>
      <c r="C4" s="153" t="s">
        <v>52</v>
      </c>
      <c r="D4" s="154" t="e">
        <f aca="true" t="shared" si="0" ref="D4:K4">D5+D6</f>
        <v>#REF!</v>
      </c>
      <c r="E4" s="154" t="e">
        <f t="shared" si="0"/>
        <v>#REF!</v>
      </c>
      <c r="F4" s="154">
        <f>F5+F6</f>
        <v>2521506</v>
      </c>
      <c r="G4" s="154" t="e">
        <f t="shared" si="0"/>
        <v>#REF!</v>
      </c>
      <c r="H4" s="154">
        <f>H5+H6</f>
        <v>0</v>
      </c>
      <c r="I4" s="154">
        <f>I5+I6</f>
        <v>0</v>
      </c>
      <c r="J4" s="154">
        <f>J5+J6</f>
        <v>148860</v>
      </c>
      <c r="K4" s="154" t="e">
        <f t="shared" si="0"/>
        <v>#REF!</v>
      </c>
      <c r="L4" s="154">
        <f>L5+L6</f>
        <v>0</v>
      </c>
      <c r="M4" s="154">
        <f>F4+I4+J4+L4</f>
        <v>2670366</v>
      </c>
      <c r="N4" s="105" t="s">
        <v>184</v>
      </c>
      <c r="O4" s="101">
        <f>O6</f>
        <v>2250</v>
      </c>
      <c r="P4" s="101">
        <f>M4+O4</f>
        <v>2672616</v>
      </c>
      <c r="Q4" s="101">
        <f>Q5+Q6</f>
        <v>2085</v>
      </c>
      <c r="R4" s="101">
        <f>P4+Q4</f>
        <v>2674701</v>
      </c>
      <c r="S4" s="101" t="e">
        <f>S5+S6</f>
        <v>#REF!</v>
      </c>
      <c r="T4" s="101" t="e">
        <f>M4+S4</f>
        <v>#REF!</v>
      </c>
      <c r="U4" s="217"/>
      <c r="V4" s="220"/>
    </row>
    <row r="5" spans="1:22" ht="24.75" customHeight="1">
      <c r="A5" s="151"/>
      <c r="B5" s="152"/>
      <c r="C5" s="153" t="s">
        <v>53</v>
      </c>
      <c r="D5" s="154" t="e">
        <f>D74+D110+D119</f>
        <v>#REF!</v>
      </c>
      <c r="E5" s="154" t="e">
        <f>E74</f>
        <v>#REF!</v>
      </c>
      <c r="F5" s="154">
        <f>F74+F126</f>
        <v>2445716</v>
      </c>
      <c r="G5" s="154" t="e">
        <f>G74</f>
        <v>#REF!</v>
      </c>
      <c r="H5" s="154">
        <f>H74+H126</f>
        <v>0</v>
      </c>
      <c r="I5" s="154">
        <f>I74+I126</f>
        <v>0</v>
      </c>
      <c r="J5" s="154">
        <f>J74+J126</f>
        <v>87620</v>
      </c>
      <c r="K5" s="154" t="e">
        <f>K74+K126</f>
        <v>#REF!</v>
      </c>
      <c r="L5" s="154">
        <f>L74+L126</f>
        <v>0</v>
      </c>
      <c r="M5" s="154">
        <f>F5+J5+I5+L5</f>
        <v>2533336</v>
      </c>
      <c r="N5" s="101">
        <f>92880+72840</f>
        <v>165720</v>
      </c>
      <c r="O5" s="101"/>
      <c r="P5" s="101">
        <f>M5+O5</f>
        <v>2533336</v>
      </c>
      <c r="Q5" s="101">
        <f>Q98+Q143</f>
        <v>2000</v>
      </c>
      <c r="R5" s="101">
        <f>P5+Q5</f>
        <v>2535336</v>
      </c>
      <c r="S5" s="101" t="e">
        <f>S74</f>
        <v>#REF!</v>
      </c>
      <c r="T5" s="101" t="e">
        <f aca="true" t="shared" si="1" ref="T5:T69">M5+S5</f>
        <v>#REF!</v>
      </c>
      <c r="U5" s="217"/>
      <c r="V5" s="220"/>
    </row>
    <row r="6" spans="1:22" ht="24.75" customHeight="1">
      <c r="A6" s="151"/>
      <c r="B6" s="152"/>
      <c r="C6" s="153" t="s">
        <v>54</v>
      </c>
      <c r="D6" s="154" t="e">
        <f>D7+D9+D12+D17+D21+D25+D28+D44+D49+D60+D62+D69</f>
        <v>#REF!</v>
      </c>
      <c r="E6" s="154" t="e">
        <f>E7+E9+E12+E17+E21+E25+E28+E44+E49+E60+E62+E69</f>
        <v>#REF!</v>
      </c>
      <c r="F6" s="154">
        <f>F7+F12+F17+F25+F28+F44+F49+F60+F62+F69</f>
        <v>75790</v>
      </c>
      <c r="G6" s="154">
        <f>G7+G9+G12+G17+G21+G25+G28+G44+G49+G60+G62+G69</f>
        <v>0</v>
      </c>
      <c r="H6" s="154">
        <f>H7+H9+H12+H17+H21+H25+H28+H44+H49+H60+H62+H69</f>
        <v>0</v>
      </c>
      <c r="I6" s="154">
        <f>I7+I9+I12+I17+I21+I25+I28+I44+I49+I60+I62+I69</f>
        <v>0</v>
      </c>
      <c r="J6" s="154">
        <f>J7+J12+J17+J25+J28+J44+J49+J60+J62+J69+J9+J21</f>
        <v>61240</v>
      </c>
      <c r="K6" s="154">
        <f>K7+K9+K12+K17+K21+K25+K28+K44+K49+K60+K62+K69</f>
        <v>0</v>
      </c>
      <c r="L6" s="154">
        <f>L7+L9+L12+L17+L21+L25+L28+L44+L49+L60+L62+L69</f>
        <v>0</v>
      </c>
      <c r="M6" s="154">
        <f>F6+J6+K6+I6+L6</f>
        <v>137030</v>
      </c>
      <c r="N6" s="101">
        <f>50265+300</f>
        <v>50565</v>
      </c>
      <c r="O6" s="101">
        <f>O36</f>
        <v>2250</v>
      </c>
      <c r="P6" s="101">
        <f>M6+O6</f>
        <v>139280</v>
      </c>
      <c r="Q6" s="101">
        <f>Q47+Q71</f>
        <v>85</v>
      </c>
      <c r="R6" s="101">
        <f>P6+Q6</f>
        <v>139365</v>
      </c>
      <c r="S6" s="101">
        <f>S7+S9+S12+S17+S25+S28+S49+S60+S62+S69+S44</f>
        <v>1870</v>
      </c>
      <c r="T6" s="101">
        <f t="shared" si="1"/>
        <v>138900</v>
      </c>
      <c r="U6" s="217"/>
      <c r="V6" s="220"/>
    </row>
    <row r="7" spans="1:21" ht="24.75" customHeight="1">
      <c r="A7" s="175"/>
      <c r="B7" s="177"/>
      <c r="C7" s="178" t="s">
        <v>55</v>
      </c>
      <c r="D7" s="179">
        <f aca="true" t="shared" si="2" ref="D7:K7">D8</f>
        <v>0</v>
      </c>
      <c r="E7" s="179">
        <f t="shared" si="2"/>
        <v>4500</v>
      </c>
      <c r="F7" s="179">
        <f t="shared" si="2"/>
        <v>3750</v>
      </c>
      <c r="G7" s="179">
        <f t="shared" si="2"/>
        <v>0</v>
      </c>
      <c r="H7" s="179"/>
      <c r="I7" s="179"/>
      <c r="J7" s="179"/>
      <c r="K7" s="179">
        <f t="shared" si="2"/>
        <v>0</v>
      </c>
      <c r="L7" s="179"/>
      <c r="M7" s="179">
        <f>F7+H7+J7+K7</f>
        <v>3750</v>
      </c>
      <c r="N7" s="105"/>
      <c r="O7" s="101"/>
      <c r="P7" s="101">
        <f>P8</f>
        <v>3750</v>
      </c>
      <c r="Q7" s="101"/>
      <c r="R7" s="101">
        <f>P7</f>
        <v>3750</v>
      </c>
      <c r="S7" s="101"/>
      <c r="T7" s="101">
        <f t="shared" si="1"/>
        <v>3750</v>
      </c>
      <c r="U7" s="106"/>
    </row>
    <row r="8" spans="1:21" ht="24.75" customHeight="1">
      <c r="A8" s="100">
        <v>1</v>
      </c>
      <c r="B8" s="107">
        <v>421211</v>
      </c>
      <c r="C8" s="108" t="s">
        <v>56</v>
      </c>
      <c r="D8" s="109"/>
      <c r="E8" s="110">
        <v>4500</v>
      </c>
      <c r="F8" s="110">
        <f>4500/1.2</f>
        <v>3750</v>
      </c>
      <c r="G8" s="110"/>
      <c r="H8" s="110"/>
      <c r="I8" s="110"/>
      <c r="J8" s="110"/>
      <c r="K8" s="110"/>
      <c r="L8" s="110"/>
      <c r="M8" s="110">
        <f>F8+I8+J8+L8</f>
        <v>3750</v>
      </c>
      <c r="N8" s="110"/>
      <c r="O8" s="110"/>
      <c r="P8" s="110">
        <f>M8+O8</f>
        <v>3750</v>
      </c>
      <c r="Q8" s="110"/>
      <c r="R8" s="110">
        <f>O8+Q8</f>
        <v>0</v>
      </c>
      <c r="S8" s="110"/>
      <c r="T8" s="110">
        <f t="shared" si="1"/>
        <v>3750</v>
      </c>
      <c r="U8" s="111"/>
    </row>
    <row r="9" spans="1:21" ht="24.75" customHeight="1">
      <c r="A9" s="175"/>
      <c r="B9" s="177"/>
      <c r="C9" s="178" t="s">
        <v>57</v>
      </c>
      <c r="D9" s="179">
        <f>D10+D11</f>
        <v>350</v>
      </c>
      <c r="E9" s="179">
        <f>E10+E11</f>
        <v>1000</v>
      </c>
      <c r="F9" s="179"/>
      <c r="G9" s="179">
        <f>G10</f>
        <v>0</v>
      </c>
      <c r="H9" s="179"/>
      <c r="I9" s="179"/>
      <c r="J9" s="179">
        <f>J10+J11</f>
        <v>1090</v>
      </c>
      <c r="K9" s="179">
        <f>K10+K11</f>
        <v>0</v>
      </c>
      <c r="L9" s="179"/>
      <c r="M9" s="179">
        <f>F9+H9+J9+K9</f>
        <v>1090</v>
      </c>
      <c r="N9" s="105"/>
      <c r="O9" s="101"/>
      <c r="P9" s="101">
        <f>P10+P11</f>
        <v>1090</v>
      </c>
      <c r="Q9" s="101"/>
      <c r="R9" s="101">
        <f>P9</f>
        <v>1090</v>
      </c>
      <c r="S9" s="101"/>
      <c r="T9" s="101">
        <f t="shared" si="1"/>
        <v>1090</v>
      </c>
      <c r="U9" s="106"/>
    </row>
    <row r="10" spans="1:21" ht="24.75" customHeight="1">
      <c r="A10" s="100">
        <v>2</v>
      </c>
      <c r="B10" s="107">
        <v>421321</v>
      </c>
      <c r="C10" s="108" t="s">
        <v>35</v>
      </c>
      <c r="D10" s="109">
        <v>350</v>
      </c>
      <c r="E10" s="112"/>
      <c r="F10" s="110"/>
      <c r="G10" s="110"/>
      <c r="H10" s="110"/>
      <c r="I10" s="110"/>
      <c r="J10" s="110">
        <v>300</v>
      </c>
      <c r="K10" s="110"/>
      <c r="L10" s="110"/>
      <c r="M10" s="110">
        <f>F10+I10+J10+L10</f>
        <v>300</v>
      </c>
      <c r="N10" s="110"/>
      <c r="O10" s="110"/>
      <c r="P10" s="110">
        <f>M10+O10</f>
        <v>300</v>
      </c>
      <c r="Q10" s="110"/>
      <c r="R10" s="110">
        <f>O10+Q10</f>
        <v>0</v>
      </c>
      <c r="S10" s="110"/>
      <c r="T10" s="110">
        <f t="shared" si="1"/>
        <v>300</v>
      </c>
      <c r="U10" s="111"/>
    </row>
    <row r="11" spans="1:21" ht="24.75" customHeight="1">
      <c r="A11" s="100">
        <v>3</v>
      </c>
      <c r="B11" s="107">
        <v>421324</v>
      </c>
      <c r="C11" s="113" t="s">
        <v>216</v>
      </c>
      <c r="D11" s="109"/>
      <c r="E11" s="110">
        <v>1000</v>
      </c>
      <c r="F11" s="110"/>
      <c r="G11" s="110"/>
      <c r="H11" s="110"/>
      <c r="I11" s="110"/>
      <c r="J11" s="110">
        <v>790</v>
      </c>
      <c r="K11" s="110"/>
      <c r="L11" s="110"/>
      <c r="M11" s="110">
        <f>F11+I11+J11+L11</f>
        <v>790</v>
      </c>
      <c r="N11" s="110"/>
      <c r="O11" s="110"/>
      <c r="P11" s="110">
        <f>M11+O11</f>
        <v>790</v>
      </c>
      <c r="Q11" s="110"/>
      <c r="R11" s="110">
        <f>O11+Q11</f>
        <v>0</v>
      </c>
      <c r="S11" s="110"/>
      <c r="T11" s="110">
        <f t="shared" si="1"/>
        <v>790</v>
      </c>
      <c r="U11" s="111"/>
    </row>
    <row r="12" spans="1:21" ht="24.75" customHeight="1">
      <c r="A12" s="175"/>
      <c r="B12" s="180"/>
      <c r="C12" s="181" t="s">
        <v>58</v>
      </c>
      <c r="D12" s="179">
        <f>D13+D14+D15+D16</f>
        <v>390</v>
      </c>
      <c r="E12" s="179">
        <f>E13+E14+E15+E16</f>
        <v>2700</v>
      </c>
      <c r="F12" s="179">
        <f>F13+F14+F15+F16</f>
        <v>2600</v>
      </c>
      <c r="G12" s="179">
        <f>G13</f>
        <v>0</v>
      </c>
      <c r="H12" s="179">
        <f>H15</f>
        <v>0</v>
      </c>
      <c r="I12" s="179"/>
      <c r="J12" s="179">
        <f>J13+J14+J15+J16</f>
        <v>700</v>
      </c>
      <c r="K12" s="179">
        <f>K13+K14+K15+K16</f>
        <v>0</v>
      </c>
      <c r="L12" s="179"/>
      <c r="M12" s="179">
        <f>F12+J12</f>
        <v>3300</v>
      </c>
      <c r="N12" s="101"/>
      <c r="O12" s="101"/>
      <c r="P12" s="101">
        <f>P13+P14</f>
        <v>1900</v>
      </c>
      <c r="Q12" s="101"/>
      <c r="R12" s="101">
        <f>P12</f>
        <v>1900</v>
      </c>
      <c r="S12" s="101"/>
      <c r="T12" s="101">
        <f t="shared" si="1"/>
        <v>3300</v>
      </c>
      <c r="U12" s="106"/>
    </row>
    <row r="13" spans="1:21" ht="24.75" customHeight="1">
      <c r="A13" s="100">
        <v>4</v>
      </c>
      <c r="B13" s="107">
        <v>421411</v>
      </c>
      <c r="C13" s="113" t="s">
        <v>59</v>
      </c>
      <c r="D13" s="109"/>
      <c r="E13" s="110">
        <v>1400</v>
      </c>
      <c r="F13" s="110">
        <v>1300</v>
      </c>
      <c r="G13" s="110"/>
      <c r="H13" s="110"/>
      <c r="I13" s="110"/>
      <c r="J13" s="110"/>
      <c r="K13" s="110"/>
      <c r="L13" s="110"/>
      <c r="M13" s="110">
        <f>F13+I13+J13+L13</f>
        <v>1300</v>
      </c>
      <c r="N13" s="110"/>
      <c r="O13" s="110"/>
      <c r="P13" s="110">
        <f>M13+O13</f>
        <v>1300</v>
      </c>
      <c r="Q13" s="110"/>
      <c r="R13" s="110">
        <f>O13+Q13</f>
        <v>0</v>
      </c>
      <c r="S13" s="110"/>
      <c r="T13" s="110">
        <f t="shared" si="1"/>
        <v>1300</v>
      </c>
      <c r="U13" s="111"/>
    </row>
    <row r="14" spans="1:21" ht="24.75" customHeight="1">
      <c r="A14" s="100">
        <v>5</v>
      </c>
      <c r="B14" s="107">
        <v>421412</v>
      </c>
      <c r="C14" s="113" t="s">
        <v>1</v>
      </c>
      <c r="D14" s="109"/>
      <c r="E14" s="112">
        <v>700</v>
      </c>
      <c r="F14" s="110">
        <v>600</v>
      </c>
      <c r="G14" s="110"/>
      <c r="H14" s="110"/>
      <c r="I14" s="110"/>
      <c r="J14" s="110"/>
      <c r="K14" s="110"/>
      <c r="L14" s="110"/>
      <c r="M14" s="110">
        <f>F14+I14+J14+L14</f>
        <v>600</v>
      </c>
      <c r="N14" s="110"/>
      <c r="O14" s="110"/>
      <c r="P14" s="110">
        <f>M14+O14</f>
        <v>600</v>
      </c>
      <c r="Q14" s="110"/>
      <c r="R14" s="110">
        <f>O14+Q14</f>
        <v>0</v>
      </c>
      <c r="S14" s="110"/>
      <c r="T14" s="110">
        <f t="shared" si="1"/>
        <v>600</v>
      </c>
      <c r="U14" s="111"/>
    </row>
    <row r="15" spans="1:21" ht="24.75" customHeight="1">
      <c r="A15" s="100">
        <f>A14+1</f>
        <v>6</v>
      </c>
      <c r="B15" s="107">
        <v>421414</v>
      </c>
      <c r="C15" s="113" t="s">
        <v>2</v>
      </c>
      <c r="D15" s="109"/>
      <c r="E15" s="112">
        <v>600</v>
      </c>
      <c r="F15" s="110">
        <v>700</v>
      </c>
      <c r="G15" s="110"/>
      <c r="H15" s="110"/>
      <c r="I15" s="110"/>
      <c r="J15" s="110"/>
      <c r="K15" s="110"/>
      <c r="L15" s="110"/>
      <c r="M15" s="110">
        <f>F15+I15+J15+L15</f>
        <v>700</v>
      </c>
      <c r="N15" s="110"/>
      <c r="O15" s="110"/>
      <c r="P15" s="110">
        <f>M15+O15</f>
        <v>700</v>
      </c>
      <c r="Q15" s="110"/>
      <c r="R15" s="110">
        <f>O15+Q15</f>
        <v>0</v>
      </c>
      <c r="S15" s="110"/>
      <c r="T15" s="110">
        <f t="shared" si="1"/>
        <v>700</v>
      </c>
      <c r="U15" s="111"/>
    </row>
    <row r="16" spans="1:21" ht="24.75" customHeight="1">
      <c r="A16" s="100">
        <f>A15+1</f>
        <v>7</v>
      </c>
      <c r="B16" s="107">
        <v>4214191</v>
      </c>
      <c r="C16" s="113" t="s">
        <v>37</v>
      </c>
      <c r="D16" s="109">
        <v>390</v>
      </c>
      <c r="E16" s="112"/>
      <c r="F16" s="110"/>
      <c r="G16" s="110"/>
      <c r="H16" s="110"/>
      <c r="I16" s="110"/>
      <c r="J16" s="110">
        <v>700</v>
      </c>
      <c r="K16" s="226"/>
      <c r="L16" s="110"/>
      <c r="M16" s="110">
        <f>F16+I16+J16+L16</f>
        <v>700</v>
      </c>
      <c r="N16" s="110"/>
      <c r="O16" s="110"/>
      <c r="P16" s="110">
        <f>M16+O16</f>
        <v>700</v>
      </c>
      <c r="Q16" s="110"/>
      <c r="R16" s="110">
        <f>O16+Q16</f>
        <v>0</v>
      </c>
      <c r="S16" s="110"/>
      <c r="T16" s="110">
        <f t="shared" si="1"/>
        <v>700</v>
      </c>
      <c r="U16" s="111"/>
    </row>
    <row r="17" spans="1:21" ht="24.75" customHeight="1">
      <c r="A17" s="175"/>
      <c r="B17" s="177"/>
      <c r="C17" s="181" t="s">
        <v>60</v>
      </c>
      <c r="D17" s="179">
        <f>D18+D19+D20</f>
        <v>0</v>
      </c>
      <c r="E17" s="179">
        <f>E18+E19+E20</f>
        <v>1590</v>
      </c>
      <c r="F17" s="179">
        <f>F18+F19+F20</f>
        <v>2650</v>
      </c>
      <c r="G17" s="179">
        <f>G18</f>
        <v>0</v>
      </c>
      <c r="H17" s="179"/>
      <c r="I17" s="179">
        <f>I18+I19+I20</f>
        <v>0</v>
      </c>
      <c r="J17" s="179">
        <f>J18+J19+J20</f>
        <v>0</v>
      </c>
      <c r="K17" s="179">
        <f>K18+K19+K20</f>
        <v>0</v>
      </c>
      <c r="L17" s="179"/>
      <c r="M17" s="179">
        <f>F17+H17+J17+K17</f>
        <v>2650</v>
      </c>
      <c r="N17" s="101"/>
      <c r="O17" s="101"/>
      <c r="P17" s="101">
        <f>P18+P19+P20</f>
        <v>2650</v>
      </c>
      <c r="Q17" s="101"/>
      <c r="R17" s="101">
        <f>P17</f>
        <v>2650</v>
      </c>
      <c r="S17" s="101">
        <f>S18+S19+S20</f>
        <v>400</v>
      </c>
      <c r="T17" s="101">
        <f t="shared" si="1"/>
        <v>3050</v>
      </c>
      <c r="U17" s="106"/>
    </row>
    <row r="18" spans="1:21" ht="24.75" customHeight="1">
      <c r="A18" s="100">
        <v>8</v>
      </c>
      <c r="B18" s="107">
        <v>421511</v>
      </c>
      <c r="C18" s="113" t="s">
        <v>185</v>
      </c>
      <c r="D18" s="109"/>
      <c r="E18" s="110">
        <v>700</v>
      </c>
      <c r="F18" s="110">
        <v>1500</v>
      </c>
      <c r="G18" s="110"/>
      <c r="H18" s="110"/>
      <c r="I18" s="110"/>
      <c r="J18" s="110"/>
      <c r="K18" s="110"/>
      <c r="L18" s="110"/>
      <c r="M18" s="110">
        <f>F18+I18+J18+L18</f>
        <v>1500</v>
      </c>
      <c r="N18" s="110"/>
      <c r="O18" s="110"/>
      <c r="P18" s="110">
        <f aca="true" t="shared" si="3" ref="P18:P28">M18+O18</f>
        <v>1500</v>
      </c>
      <c r="Q18" s="110"/>
      <c r="R18" s="110">
        <f>O18+Q18</f>
        <v>0</v>
      </c>
      <c r="S18" s="110">
        <v>100</v>
      </c>
      <c r="T18" s="110">
        <f t="shared" si="1"/>
        <v>1600</v>
      </c>
      <c r="U18" s="111"/>
    </row>
    <row r="19" spans="1:21" ht="24.75" customHeight="1">
      <c r="A19" s="100">
        <f>A18+1</f>
        <v>9</v>
      </c>
      <c r="B19" s="107">
        <v>421512</v>
      </c>
      <c r="C19" s="113" t="s">
        <v>23</v>
      </c>
      <c r="D19" s="109"/>
      <c r="E19" s="112">
        <v>500</v>
      </c>
      <c r="F19" s="110">
        <v>950</v>
      </c>
      <c r="G19" s="110"/>
      <c r="H19" s="110"/>
      <c r="I19" s="149"/>
      <c r="J19" s="110"/>
      <c r="K19" s="110"/>
      <c r="L19" s="110"/>
      <c r="M19" s="110">
        <f>F19+I19+J19+L19</f>
        <v>950</v>
      </c>
      <c r="N19" s="110"/>
      <c r="O19" s="110"/>
      <c r="P19" s="110">
        <f t="shared" si="3"/>
        <v>950</v>
      </c>
      <c r="Q19" s="110"/>
      <c r="R19" s="110">
        <f>O19+Q19</f>
        <v>0</v>
      </c>
      <c r="S19" s="110">
        <v>300</v>
      </c>
      <c r="T19" s="110">
        <f t="shared" si="1"/>
        <v>1250</v>
      </c>
      <c r="U19" s="111"/>
    </row>
    <row r="20" spans="1:21" ht="33.75" customHeight="1">
      <c r="A20" s="100">
        <v>10</v>
      </c>
      <c r="B20" s="107">
        <v>421521</v>
      </c>
      <c r="C20" s="113" t="s">
        <v>24</v>
      </c>
      <c r="D20" s="109"/>
      <c r="E20" s="112">
        <v>390</v>
      </c>
      <c r="F20" s="110">
        <v>200</v>
      </c>
      <c r="G20" s="110"/>
      <c r="H20" s="110"/>
      <c r="I20" s="110"/>
      <c r="J20" s="110"/>
      <c r="K20" s="110"/>
      <c r="L20" s="110"/>
      <c r="M20" s="110">
        <f>F20+I20+J20+L20</f>
        <v>200</v>
      </c>
      <c r="N20" s="110"/>
      <c r="O20" s="110"/>
      <c r="P20" s="110">
        <f t="shared" si="3"/>
        <v>200</v>
      </c>
      <c r="Q20" s="110"/>
      <c r="R20" s="110">
        <f>O20+Q20</f>
        <v>0</v>
      </c>
      <c r="S20" s="110"/>
      <c r="T20" s="110">
        <f t="shared" si="1"/>
        <v>200</v>
      </c>
      <c r="U20" s="111"/>
    </row>
    <row r="21" spans="1:21" ht="24.75" customHeight="1">
      <c r="A21" s="175"/>
      <c r="B21" s="180"/>
      <c r="C21" s="181" t="s">
        <v>61</v>
      </c>
      <c r="D21" s="183">
        <f>D22+D24</f>
        <v>300</v>
      </c>
      <c r="E21" s="183">
        <f>E22+E24</f>
        <v>0</v>
      </c>
      <c r="F21" s="183"/>
      <c r="G21" s="183"/>
      <c r="H21" s="183"/>
      <c r="I21" s="183"/>
      <c r="J21" s="179">
        <f>J22+J24+J23</f>
        <v>1050</v>
      </c>
      <c r="K21" s="179">
        <f>K23</f>
        <v>0</v>
      </c>
      <c r="L21" s="179">
        <f>L24</f>
        <v>0</v>
      </c>
      <c r="M21" s="179">
        <f>F21+H21+J21+K21</f>
        <v>1050</v>
      </c>
      <c r="N21" s="114"/>
      <c r="O21" s="101"/>
      <c r="P21" s="101">
        <f t="shared" si="3"/>
        <v>1050</v>
      </c>
      <c r="Q21" s="101"/>
      <c r="R21" s="101">
        <f>P21</f>
        <v>1050</v>
      </c>
      <c r="S21" s="101"/>
      <c r="T21" s="101">
        <f t="shared" si="1"/>
        <v>1050</v>
      </c>
      <c r="U21" s="106"/>
    </row>
    <row r="22" spans="1:21" ht="24.75" customHeight="1">
      <c r="A22" s="100">
        <v>11</v>
      </c>
      <c r="B22" s="107">
        <v>421612</v>
      </c>
      <c r="C22" s="113" t="s">
        <v>63</v>
      </c>
      <c r="D22" s="109">
        <v>100</v>
      </c>
      <c r="E22" s="112"/>
      <c r="F22" s="110"/>
      <c r="G22" s="110"/>
      <c r="H22" s="110"/>
      <c r="I22" s="110"/>
      <c r="J22" s="110">
        <v>150</v>
      </c>
      <c r="K22" s="110"/>
      <c r="L22" s="110"/>
      <c r="M22" s="110">
        <f>F22+I22+J22+L22</f>
        <v>150</v>
      </c>
      <c r="N22" s="110"/>
      <c r="O22" s="110"/>
      <c r="P22" s="110">
        <f t="shared" si="3"/>
        <v>150</v>
      </c>
      <c r="Q22" s="110"/>
      <c r="R22" s="110">
        <f>O22+Q22</f>
        <v>0</v>
      </c>
      <c r="S22" s="110"/>
      <c r="T22" s="110">
        <f t="shared" si="1"/>
        <v>150</v>
      </c>
      <c r="U22" s="111"/>
    </row>
    <row r="23" spans="1:21" ht="24.75" customHeight="1">
      <c r="A23" s="100">
        <v>12</v>
      </c>
      <c r="B23" s="107">
        <v>421619</v>
      </c>
      <c r="C23" s="113" t="s">
        <v>229</v>
      </c>
      <c r="D23" s="109"/>
      <c r="E23" s="112"/>
      <c r="F23" s="110"/>
      <c r="G23" s="110"/>
      <c r="H23" s="110"/>
      <c r="I23" s="110"/>
      <c r="J23" s="110">
        <v>600</v>
      </c>
      <c r="K23" s="110"/>
      <c r="L23" s="110"/>
      <c r="M23" s="110">
        <f>F23+I23+J23+L23</f>
        <v>600</v>
      </c>
      <c r="N23" s="110"/>
      <c r="O23" s="110"/>
      <c r="P23" s="110"/>
      <c r="Q23" s="110"/>
      <c r="R23" s="110"/>
      <c r="S23" s="110"/>
      <c r="T23" s="110"/>
      <c r="U23" s="111"/>
    </row>
    <row r="24" spans="1:21" ht="39.75" customHeight="1">
      <c r="A24" s="100">
        <v>13</v>
      </c>
      <c r="B24" s="107">
        <v>421625</v>
      </c>
      <c r="C24" s="113" t="s">
        <v>62</v>
      </c>
      <c r="D24" s="109">
        <v>200</v>
      </c>
      <c r="E24" s="112"/>
      <c r="F24" s="110"/>
      <c r="G24" s="110"/>
      <c r="H24" s="110"/>
      <c r="I24" s="110"/>
      <c r="J24" s="110">
        <v>300</v>
      </c>
      <c r="K24" s="110"/>
      <c r="L24" s="110">
        <v>0</v>
      </c>
      <c r="M24" s="110">
        <f>F24+I24+J24+L24</f>
        <v>300</v>
      </c>
      <c r="N24" s="110"/>
      <c r="O24" s="110"/>
      <c r="P24" s="110">
        <f t="shared" si="3"/>
        <v>300</v>
      </c>
      <c r="Q24" s="110"/>
      <c r="R24" s="110">
        <f>O24+Q24</f>
        <v>0</v>
      </c>
      <c r="S24" s="110"/>
      <c r="T24" s="110">
        <f t="shared" si="1"/>
        <v>300</v>
      </c>
      <c r="U24" s="111"/>
    </row>
    <row r="25" spans="1:21" ht="39.75" customHeight="1">
      <c r="A25" s="175"/>
      <c r="B25" s="177"/>
      <c r="C25" s="181" t="s">
        <v>64</v>
      </c>
      <c r="D25" s="183">
        <f>D27</f>
        <v>0</v>
      </c>
      <c r="E25" s="183">
        <f>E27</f>
        <v>700</v>
      </c>
      <c r="F25" s="179">
        <f>F27+F26</f>
        <v>5400</v>
      </c>
      <c r="G25" s="179">
        <f>G26</f>
        <v>0</v>
      </c>
      <c r="H25" s="179"/>
      <c r="I25" s="179">
        <f>I26+I27</f>
        <v>0</v>
      </c>
      <c r="J25" s="183">
        <f>J27</f>
        <v>0</v>
      </c>
      <c r="K25" s="183">
        <f>K27</f>
        <v>0</v>
      </c>
      <c r="L25" s="183"/>
      <c r="M25" s="179">
        <f>F25+I25</f>
        <v>5400</v>
      </c>
      <c r="N25" s="114"/>
      <c r="O25" s="101"/>
      <c r="P25" s="101">
        <f t="shared" si="3"/>
        <v>5400</v>
      </c>
      <c r="Q25" s="101"/>
      <c r="R25" s="101">
        <f>P25</f>
        <v>5400</v>
      </c>
      <c r="S25" s="101">
        <f>S26+S27</f>
        <v>0</v>
      </c>
      <c r="T25" s="101">
        <f t="shared" si="1"/>
        <v>5400</v>
      </c>
      <c r="U25" s="106"/>
    </row>
    <row r="26" spans="1:21" ht="34.5" customHeight="1">
      <c r="A26" s="100">
        <v>14</v>
      </c>
      <c r="B26" s="107">
        <v>422221</v>
      </c>
      <c r="C26" s="113" t="s">
        <v>199</v>
      </c>
      <c r="D26" s="109"/>
      <c r="E26" s="112">
        <v>700</v>
      </c>
      <c r="F26" s="110">
        <v>3400</v>
      </c>
      <c r="G26" s="110"/>
      <c r="H26" s="110"/>
      <c r="I26" s="110"/>
      <c r="J26" s="110"/>
      <c r="K26" s="110"/>
      <c r="L26" s="110"/>
      <c r="M26" s="110">
        <f>F26+I26+J26+L26</f>
        <v>3400</v>
      </c>
      <c r="N26" s="110"/>
      <c r="O26" s="110"/>
      <c r="P26" s="110">
        <f t="shared" si="3"/>
        <v>3400</v>
      </c>
      <c r="Q26" s="110"/>
      <c r="R26" s="110">
        <f>O26+Q26</f>
        <v>0</v>
      </c>
      <c r="S26" s="110"/>
      <c r="T26" s="110">
        <f t="shared" si="1"/>
        <v>3400</v>
      </c>
      <c r="U26" s="111"/>
    </row>
    <row r="27" spans="1:21" ht="28.5" customHeight="1">
      <c r="A27" s="100">
        <v>15</v>
      </c>
      <c r="B27" s="107">
        <v>422231</v>
      </c>
      <c r="C27" s="113" t="s">
        <v>186</v>
      </c>
      <c r="D27" s="109"/>
      <c r="E27" s="112">
        <v>700</v>
      </c>
      <c r="F27" s="110">
        <v>2000</v>
      </c>
      <c r="G27" s="110"/>
      <c r="H27" s="110"/>
      <c r="I27" s="110"/>
      <c r="J27" s="110"/>
      <c r="K27" s="110"/>
      <c r="L27" s="110"/>
      <c r="M27" s="110">
        <f>F27+I27+J27+L27</f>
        <v>2000</v>
      </c>
      <c r="N27" s="110"/>
      <c r="O27" s="110"/>
      <c r="P27" s="110">
        <f t="shared" si="3"/>
        <v>2000</v>
      </c>
      <c r="Q27" s="110"/>
      <c r="R27" s="110">
        <f>O27+Q27</f>
        <v>0</v>
      </c>
      <c r="S27" s="110"/>
      <c r="T27" s="110">
        <f t="shared" si="1"/>
        <v>2000</v>
      </c>
      <c r="U27" s="111"/>
    </row>
    <row r="28" spans="1:21" ht="24.75" customHeight="1">
      <c r="A28" s="175"/>
      <c r="B28" s="180"/>
      <c r="C28" s="181" t="s">
        <v>66</v>
      </c>
      <c r="D28" s="179" t="e">
        <f>D29+D30+D31+#REF!+D32+D33+#REF!+#REF!+D35+D37+D38+D41+D42+D43+#REF!+D34+D39</f>
        <v>#REF!</v>
      </c>
      <c r="E28" s="179" t="e">
        <f>E29+E30+E31+#REF!+E32+E33+#REF!+#REF!+E35+E37+E38+E41+E42+E43+#REF!+E34+E39</f>
        <v>#REF!</v>
      </c>
      <c r="F28" s="179">
        <f>F29+F30+F31+F32+F33+F35+F37+F38+F41+F42+F43+F34+F39+F36</f>
        <v>48900</v>
      </c>
      <c r="G28" s="179">
        <f>G29</f>
        <v>0</v>
      </c>
      <c r="H28" s="179"/>
      <c r="I28" s="179">
        <f>I36</f>
        <v>0</v>
      </c>
      <c r="J28" s="179">
        <f>J29+J30+J31+J32+J33+J35+J37+J38+J41+J42+J43+J34+J39+J40</f>
        <v>37910</v>
      </c>
      <c r="K28" s="179">
        <f>K29+K30+K31+K32+K33+K35+K37+K38+K41+K42+K43+K34+K39+K40</f>
        <v>0</v>
      </c>
      <c r="L28" s="179">
        <f>L29+L30+L31+L32+L33+L34+L35+L36+L37+L38+L39+L40+L41+L42+L43</f>
        <v>0</v>
      </c>
      <c r="M28" s="179">
        <f>F28+I28+J28+L28</f>
        <v>86810</v>
      </c>
      <c r="N28" s="101" t="e">
        <f>M29+N30+M31+#REF!+M32+M33+#REF!+#REF!+M34+M35+M37+M38+M39+M41+M42+M43+#REF!</f>
        <v>#REF!</v>
      </c>
      <c r="O28" s="101"/>
      <c r="P28" s="101">
        <f t="shared" si="3"/>
        <v>86810</v>
      </c>
      <c r="Q28" s="101"/>
      <c r="R28" s="101">
        <f>P28</f>
        <v>86810</v>
      </c>
      <c r="S28" s="101">
        <f>S29+S30+S31+S32+S33+S34+S35+S36+S37+S38+S39+S40+S41+S42+S43</f>
        <v>980</v>
      </c>
      <c r="T28" s="101">
        <f t="shared" si="1"/>
        <v>87790</v>
      </c>
      <c r="U28" s="106"/>
    </row>
    <row r="29" spans="1:21" ht="24.75" customHeight="1">
      <c r="A29" s="100">
        <v>16</v>
      </c>
      <c r="B29" s="107">
        <v>423111</v>
      </c>
      <c r="C29" s="113" t="s">
        <v>3</v>
      </c>
      <c r="D29" s="109">
        <v>330</v>
      </c>
      <c r="E29" s="112"/>
      <c r="F29" s="110"/>
      <c r="G29" s="110"/>
      <c r="H29" s="110"/>
      <c r="I29" s="110"/>
      <c r="J29" s="110">
        <v>990</v>
      </c>
      <c r="K29" s="110"/>
      <c r="L29" s="110"/>
      <c r="M29" s="110">
        <f aca="true" t="shared" si="4" ref="M29:M43">F29+I29+J29+L29</f>
        <v>990</v>
      </c>
      <c r="N29" s="110"/>
      <c r="O29" s="110"/>
      <c r="P29" s="110">
        <f aca="true" t="shared" si="5" ref="P29:P35">M29+O29</f>
        <v>990</v>
      </c>
      <c r="Q29" s="110"/>
      <c r="R29" s="110">
        <f aca="true" t="shared" si="6" ref="R29:R35">P29+Q29</f>
        <v>990</v>
      </c>
      <c r="S29" s="110"/>
      <c r="T29" s="110">
        <f t="shared" si="1"/>
        <v>990</v>
      </c>
      <c r="U29" s="111"/>
    </row>
    <row r="30" spans="1:21" ht="29.25" customHeight="1">
      <c r="A30" s="100">
        <v>17</v>
      </c>
      <c r="B30" s="107">
        <v>423191</v>
      </c>
      <c r="C30" s="113" t="s">
        <v>202</v>
      </c>
      <c r="D30" s="109"/>
      <c r="E30" s="110">
        <v>1500</v>
      </c>
      <c r="F30" s="110"/>
      <c r="G30" s="110"/>
      <c r="H30" s="110"/>
      <c r="I30" s="110"/>
      <c r="J30" s="110">
        <v>26000</v>
      </c>
      <c r="K30" s="110"/>
      <c r="L30" s="110"/>
      <c r="M30" s="110">
        <f t="shared" si="4"/>
        <v>26000</v>
      </c>
      <c r="N30" s="101">
        <v>1800</v>
      </c>
      <c r="O30" s="110"/>
      <c r="P30" s="110">
        <f t="shared" si="5"/>
        <v>26000</v>
      </c>
      <c r="Q30" s="110"/>
      <c r="R30" s="110">
        <f t="shared" si="6"/>
        <v>26000</v>
      </c>
      <c r="S30" s="110"/>
      <c r="T30" s="110">
        <f t="shared" si="1"/>
        <v>26000</v>
      </c>
      <c r="U30" s="111"/>
    </row>
    <row r="31" spans="1:21" ht="30" customHeight="1">
      <c r="A31" s="100">
        <v>18</v>
      </c>
      <c r="B31" s="107">
        <v>423199</v>
      </c>
      <c r="C31" s="113" t="s">
        <v>48</v>
      </c>
      <c r="D31" s="109">
        <v>390</v>
      </c>
      <c r="E31" s="112"/>
      <c r="F31" s="110"/>
      <c r="G31" s="110"/>
      <c r="H31" s="110"/>
      <c r="I31" s="110"/>
      <c r="J31" s="110">
        <v>790</v>
      </c>
      <c r="K31" s="110"/>
      <c r="L31" s="110"/>
      <c r="M31" s="110">
        <f t="shared" si="4"/>
        <v>790</v>
      </c>
      <c r="N31" s="110"/>
      <c r="O31" s="110"/>
      <c r="P31" s="110">
        <f t="shared" si="5"/>
        <v>790</v>
      </c>
      <c r="Q31" s="110"/>
      <c r="R31" s="110">
        <f t="shared" si="6"/>
        <v>790</v>
      </c>
      <c r="S31" s="110"/>
      <c r="T31" s="110">
        <f t="shared" si="1"/>
        <v>790</v>
      </c>
      <c r="U31" s="111"/>
    </row>
    <row r="32" spans="1:21" ht="24.75" customHeight="1">
      <c r="A32" s="100">
        <v>19</v>
      </c>
      <c r="B32" s="107">
        <v>423212</v>
      </c>
      <c r="C32" s="113" t="s">
        <v>67</v>
      </c>
      <c r="D32" s="109"/>
      <c r="E32" s="112">
        <v>850</v>
      </c>
      <c r="F32" s="110">
        <v>41300</v>
      </c>
      <c r="G32" s="110"/>
      <c r="H32" s="110"/>
      <c r="I32" s="110"/>
      <c r="J32" s="110"/>
      <c r="K32" s="110"/>
      <c r="L32" s="110"/>
      <c r="M32" s="110">
        <f t="shared" si="4"/>
        <v>41300</v>
      </c>
      <c r="N32" s="110"/>
      <c r="O32" s="110"/>
      <c r="P32" s="110">
        <f t="shared" si="5"/>
        <v>41300</v>
      </c>
      <c r="Q32" s="110"/>
      <c r="R32" s="110">
        <f t="shared" si="6"/>
        <v>41300</v>
      </c>
      <c r="S32" s="110"/>
      <c r="T32" s="110">
        <f t="shared" si="1"/>
        <v>41300</v>
      </c>
      <c r="U32" s="111"/>
    </row>
    <row r="33" spans="1:21" ht="24.75" customHeight="1">
      <c r="A33" s="100">
        <v>20</v>
      </c>
      <c r="B33" s="107">
        <v>423221</v>
      </c>
      <c r="C33" s="113" t="s">
        <v>22</v>
      </c>
      <c r="D33" s="109"/>
      <c r="E33" s="112">
        <v>1000</v>
      </c>
      <c r="F33" s="110"/>
      <c r="G33" s="110"/>
      <c r="H33" s="110"/>
      <c r="I33" s="110"/>
      <c r="J33" s="110">
        <v>500</v>
      </c>
      <c r="K33" s="110"/>
      <c r="L33" s="149"/>
      <c r="M33" s="110">
        <f t="shared" si="4"/>
        <v>500</v>
      </c>
      <c r="N33" s="110"/>
      <c r="O33" s="110"/>
      <c r="P33" s="110">
        <f t="shared" si="5"/>
        <v>500</v>
      </c>
      <c r="Q33" s="110"/>
      <c r="R33" s="110">
        <f t="shared" si="6"/>
        <v>500</v>
      </c>
      <c r="S33" s="110"/>
      <c r="T33" s="110">
        <f t="shared" si="1"/>
        <v>500</v>
      </c>
      <c r="U33" s="111"/>
    </row>
    <row r="34" spans="1:21" ht="26.25" customHeight="1">
      <c r="A34" s="100">
        <v>21</v>
      </c>
      <c r="B34" s="107">
        <v>423418</v>
      </c>
      <c r="C34" s="113" t="s">
        <v>158</v>
      </c>
      <c r="D34" s="109"/>
      <c r="E34" s="110">
        <v>300</v>
      </c>
      <c r="F34" s="110"/>
      <c r="G34" s="110"/>
      <c r="H34" s="110"/>
      <c r="I34" s="110"/>
      <c r="J34" s="110">
        <v>990</v>
      </c>
      <c r="K34" s="110"/>
      <c r="L34" s="110"/>
      <c r="M34" s="110">
        <f t="shared" si="4"/>
        <v>990</v>
      </c>
      <c r="N34" s="110"/>
      <c r="O34" s="110"/>
      <c r="P34" s="110">
        <f t="shared" si="5"/>
        <v>990</v>
      </c>
      <c r="Q34" s="110"/>
      <c r="R34" s="110">
        <f t="shared" si="6"/>
        <v>990</v>
      </c>
      <c r="S34" s="110"/>
      <c r="T34" s="110">
        <f t="shared" si="1"/>
        <v>990</v>
      </c>
      <c r="U34" s="111"/>
    </row>
    <row r="35" spans="1:21" ht="45">
      <c r="A35" s="100">
        <v>22</v>
      </c>
      <c r="B35" s="107">
        <v>423419</v>
      </c>
      <c r="C35" s="113" t="s">
        <v>69</v>
      </c>
      <c r="D35" s="109"/>
      <c r="E35" s="110">
        <v>1000</v>
      </c>
      <c r="F35" s="110">
        <v>4500</v>
      </c>
      <c r="G35" s="110"/>
      <c r="H35" s="110"/>
      <c r="I35" s="110"/>
      <c r="J35" s="110"/>
      <c r="K35" s="110"/>
      <c r="L35" s="110"/>
      <c r="M35" s="110">
        <f t="shared" si="4"/>
        <v>4500</v>
      </c>
      <c r="N35" s="110"/>
      <c r="O35" s="110"/>
      <c r="P35" s="110">
        <f t="shared" si="5"/>
        <v>4500</v>
      </c>
      <c r="Q35" s="110"/>
      <c r="R35" s="110">
        <f t="shared" si="6"/>
        <v>4500</v>
      </c>
      <c r="S35" s="110"/>
      <c r="T35" s="110">
        <f t="shared" si="1"/>
        <v>4500</v>
      </c>
      <c r="U35" s="111"/>
    </row>
    <row r="36" spans="1:21" ht="24.75" customHeight="1">
      <c r="A36" s="100">
        <v>23</v>
      </c>
      <c r="B36" s="107">
        <v>423422</v>
      </c>
      <c r="C36" s="113" t="s">
        <v>176</v>
      </c>
      <c r="D36" s="109"/>
      <c r="E36" s="112">
        <v>900</v>
      </c>
      <c r="F36" s="110">
        <v>3100</v>
      </c>
      <c r="G36" s="110"/>
      <c r="H36" s="110"/>
      <c r="I36" s="110"/>
      <c r="J36" s="110"/>
      <c r="K36" s="110"/>
      <c r="L36" s="110"/>
      <c r="M36" s="110">
        <f t="shared" si="4"/>
        <v>3100</v>
      </c>
      <c r="N36" s="110"/>
      <c r="O36" s="110">
        <v>2250</v>
      </c>
      <c r="P36" s="110">
        <f>M36+O36</f>
        <v>5350</v>
      </c>
      <c r="Q36" s="110"/>
      <c r="R36" s="110">
        <f aca="true" t="shared" si="7" ref="R36:R43">P36+Q36</f>
        <v>5350</v>
      </c>
      <c r="S36" s="110"/>
      <c r="T36" s="110">
        <f t="shared" si="1"/>
        <v>3100</v>
      </c>
      <c r="U36" s="111"/>
    </row>
    <row r="37" spans="1:21" ht="32.25" customHeight="1">
      <c r="A37" s="100">
        <v>24</v>
      </c>
      <c r="B37" s="107">
        <v>423432</v>
      </c>
      <c r="C37" s="113" t="s">
        <v>70</v>
      </c>
      <c r="D37" s="109">
        <v>390</v>
      </c>
      <c r="E37" s="112"/>
      <c r="F37" s="110"/>
      <c r="G37" s="110"/>
      <c r="H37" s="110"/>
      <c r="I37" s="110"/>
      <c r="J37" s="110">
        <v>180</v>
      </c>
      <c r="K37" s="110"/>
      <c r="L37" s="110"/>
      <c r="M37" s="110">
        <f t="shared" si="4"/>
        <v>180</v>
      </c>
      <c r="N37" s="110"/>
      <c r="O37" s="110"/>
      <c r="P37" s="110">
        <f aca="true" t="shared" si="8" ref="P37:P43">M37+O37</f>
        <v>180</v>
      </c>
      <c r="Q37" s="110"/>
      <c r="R37" s="110">
        <f t="shared" si="7"/>
        <v>180</v>
      </c>
      <c r="S37" s="110"/>
      <c r="T37" s="110">
        <f t="shared" si="1"/>
        <v>180</v>
      </c>
      <c r="U37" s="111"/>
    </row>
    <row r="38" spans="1:21" ht="29.25" customHeight="1">
      <c r="A38" s="100">
        <v>25</v>
      </c>
      <c r="B38" s="107">
        <v>423521</v>
      </c>
      <c r="C38" s="113" t="s">
        <v>4</v>
      </c>
      <c r="D38" s="109"/>
      <c r="E38" s="112">
        <v>900</v>
      </c>
      <c r="F38" s="110"/>
      <c r="G38" s="110"/>
      <c r="H38" s="110"/>
      <c r="I38" s="110"/>
      <c r="J38" s="110">
        <v>600</v>
      </c>
      <c r="K38" s="110"/>
      <c r="L38" s="110"/>
      <c r="M38" s="110">
        <f t="shared" si="4"/>
        <v>600</v>
      </c>
      <c r="N38" s="110"/>
      <c r="O38" s="110"/>
      <c r="P38" s="110">
        <f t="shared" si="8"/>
        <v>600</v>
      </c>
      <c r="Q38" s="110"/>
      <c r="R38" s="110">
        <f t="shared" si="7"/>
        <v>600</v>
      </c>
      <c r="S38" s="110"/>
      <c r="T38" s="110">
        <f t="shared" si="1"/>
        <v>600</v>
      </c>
      <c r="U38" s="111"/>
    </row>
    <row r="39" spans="1:21" ht="24.75" customHeight="1">
      <c r="A39" s="100">
        <f>A38+1</f>
        <v>26</v>
      </c>
      <c r="B39" s="107">
        <v>423592</v>
      </c>
      <c r="C39" s="113" t="s">
        <v>161</v>
      </c>
      <c r="D39" s="109">
        <v>200</v>
      </c>
      <c r="E39" s="112"/>
      <c r="F39" s="110"/>
      <c r="G39" s="110"/>
      <c r="H39" s="110"/>
      <c r="I39" s="110"/>
      <c r="J39" s="110">
        <v>980</v>
      </c>
      <c r="K39" s="110"/>
      <c r="L39" s="110"/>
      <c r="M39" s="110">
        <f t="shared" si="4"/>
        <v>980</v>
      </c>
      <c r="N39" s="110"/>
      <c r="O39" s="110"/>
      <c r="P39" s="110">
        <f t="shared" si="8"/>
        <v>980</v>
      </c>
      <c r="Q39" s="110"/>
      <c r="R39" s="110">
        <f t="shared" si="7"/>
        <v>980</v>
      </c>
      <c r="S39" s="110">
        <v>490</v>
      </c>
      <c r="T39" s="110">
        <f t="shared" si="1"/>
        <v>1470</v>
      </c>
      <c r="U39" s="111"/>
    </row>
    <row r="40" spans="1:21" ht="24.75" customHeight="1">
      <c r="A40" s="100">
        <f>A39+1</f>
        <v>27</v>
      </c>
      <c r="B40" s="107">
        <v>423593</v>
      </c>
      <c r="C40" s="113" t="s">
        <v>217</v>
      </c>
      <c r="D40" s="109">
        <v>200</v>
      </c>
      <c r="E40" s="112"/>
      <c r="F40" s="110"/>
      <c r="G40" s="110"/>
      <c r="H40" s="110"/>
      <c r="I40" s="110"/>
      <c r="J40" s="110">
        <v>980</v>
      </c>
      <c r="K40" s="110"/>
      <c r="L40" s="110"/>
      <c r="M40" s="110">
        <f t="shared" si="4"/>
        <v>980</v>
      </c>
      <c r="N40" s="110"/>
      <c r="O40" s="110"/>
      <c r="P40" s="110"/>
      <c r="Q40" s="110"/>
      <c r="R40" s="110"/>
      <c r="S40" s="110">
        <v>490</v>
      </c>
      <c r="T40" s="110">
        <f t="shared" si="1"/>
        <v>1470</v>
      </c>
      <c r="U40" s="111"/>
    </row>
    <row r="41" spans="1:21" ht="24.75" customHeight="1">
      <c r="A41" s="100">
        <f>A40+1</f>
        <v>28</v>
      </c>
      <c r="B41" s="107">
        <v>423911</v>
      </c>
      <c r="C41" s="113" t="s">
        <v>71</v>
      </c>
      <c r="D41" s="109">
        <v>330</v>
      </c>
      <c r="E41" s="112"/>
      <c r="F41" s="110"/>
      <c r="G41" s="110"/>
      <c r="H41" s="110"/>
      <c r="I41" s="110"/>
      <c r="J41" s="110">
        <v>450</v>
      </c>
      <c r="K41" s="110"/>
      <c r="L41" s="149"/>
      <c r="M41" s="110">
        <f t="shared" si="4"/>
        <v>450</v>
      </c>
      <c r="N41" s="110"/>
      <c r="O41" s="110"/>
      <c r="P41" s="110">
        <f t="shared" si="8"/>
        <v>450</v>
      </c>
      <c r="Q41" s="110"/>
      <c r="R41" s="110">
        <f t="shared" si="7"/>
        <v>450</v>
      </c>
      <c r="S41" s="110"/>
      <c r="T41" s="110">
        <f t="shared" si="1"/>
        <v>450</v>
      </c>
      <c r="U41" s="111"/>
    </row>
    <row r="42" spans="1:21" ht="30" customHeight="1">
      <c r="A42" s="100">
        <f>A41+1</f>
        <v>29</v>
      </c>
      <c r="B42" s="107">
        <v>4239111</v>
      </c>
      <c r="C42" s="113" t="s">
        <v>212</v>
      </c>
      <c r="D42" s="109"/>
      <c r="E42" s="110">
        <v>1000</v>
      </c>
      <c r="F42" s="110"/>
      <c r="G42" s="110"/>
      <c r="H42" s="110"/>
      <c r="I42" s="110"/>
      <c r="J42" s="110">
        <v>4700</v>
      </c>
      <c r="K42" s="110"/>
      <c r="L42" s="110"/>
      <c r="M42" s="110">
        <f t="shared" si="4"/>
        <v>4700</v>
      </c>
      <c r="N42" s="110"/>
      <c r="O42" s="110"/>
      <c r="P42" s="110">
        <f t="shared" si="8"/>
        <v>4700</v>
      </c>
      <c r="Q42" s="110"/>
      <c r="R42" s="110">
        <f t="shared" si="7"/>
        <v>4700</v>
      </c>
      <c r="S42" s="110"/>
      <c r="T42" s="110">
        <f t="shared" si="1"/>
        <v>4700</v>
      </c>
      <c r="U42" s="111"/>
    </row>
    <row r="43" spans="1:21" ht="24.75" customHeight="1">
      <c r="A43" s="100">
        <f>A42+1</f>
        <v>30</v>
      </c>
      <c r="B43" s="107">
        <v>4239112</v>
      </c>
      <c r="C43" s="113" t="s">
        <v>213</v>
      </c>
      <c r="D43" s="109">
        <v>390</v>
      </c>
      <c r="E43" s="112"/>
      <c r="F43" s="110"/>
      <c r="G43" s="110"/>
      <c r="H43" s="110"/>
      <c r="I43" s="110"/>
      <c r="J43" s="110">
        <v>750</v>
      </c>
      <c r="K43" s="110"/>
      <c r="L43" s="149"/>
      <c r="M43" s="110">
        <f t="shared" si="4"/>
        <v>750</v>
      </c>
      <c r="N43" s="110"/>
      <c r="O43" s="110"/>
      <c r="P43" s="110">
        <f t="shared" si="8"/>
        <v>750</v>
      </c>
      <c r="Q43" s="110"/>
      <c r="R43" s="110">
        <f t="shared" si="7"/>
        <v>750</v>
      </c>
      <c r="S43" s="110"/>
      <c r="T43" s="110">
        <f t="shared" si="1"/>
        <v>750</v>
      </c>
      <c r="U43" s="111"/>
    </row>
    <row r="44" spans="1:21" ht="24.75" customHeight="1">
      <c r="A44" s="175"/>
      <c r="B44" s="177"/>
      <c r="C44" s="181" t="s">
        <v>72</v>
      </c>
      <c r="D44" s="179">
        <f>D45+D46+D47</f>
        <v>390</v>
      </c>
      <c r="E44" s="179">
        <f>E45+E46+E47</f>
        <v>4000</v>
      </c>
      <c r="F44" s="179">
        <f>F45+F46+F47</f>
        <v>3500</v>
      </c>
      <c r="G44" s="179">
        <f>G45</f>
        <v>0</v>
      </c>
      <c r="H44" s="179"/>
      <c r="I44" s="179"/>
      <c r="J44" s="179">
        <f>J45+J46+J47+J48</f>
        <v>9030</v>
      </c>
      <c r="K44" s="179">
        <f>K45+K46+K47+K48</f>
        <v>0</v>
      </c>
      <c r="L44" s="179"/>
      <c r="M44" s="179">
        <f>F44+J44</f>
        <v>12530</v>
      </c>
      <c r="N44" s="101"/>
      <c r="O44" s="101"/>
      <c r="P44" s="101">
        <f>M44+O44</f>
        <v>12530</v>
      </c>
      <c r="Q44" s="101"/>
      <c r="R44" s="101">
        <f>R45+R46+R47</f>
        <v>5302</v>
      </c>
      <c r="S44" s="101">
        <f>S45+S46+S47+S48</f>
        <v>490</v>
      </c>
      <c r="T44" s="101">
        <f t="shared" si="1"/>
        <v>13020</v>
      </c>
      <c r="U44" s="106"/>
    </row>
    <row r="45" spans="1:21" ht="24.75" customHeight="1">
      <c r="A45" s="100">
        <v>31</v>
      </c>
      <c r="B45" s="107">
        <v>424341</v>
      </c>
      <c r="C45" s="113" t="s">
        <v>73</v>
      </c>
      <c r="D45" s="109"/>
      <c r="E45" s="110">
        <v>3000</v>
      </c>
      <c r="F45" s="110">
        <v>3500</v>
      </c>
      <c r="G45" s="110"/>
      <c r="H45" s="110"/>
      <c r="I45" s="110"/>
      <c r="J45" s="110"/>
      <c r="K45" s="110"/>
      <c r="L45" s="110"/>
      <c r="M45" s="110">
        <f>F45+I45+J45+L45</f>
        <v>3500</v>
      </c>
      <c r="N45" s="110"/>
      <c r="O45" s="110"/>
      <c r="P45" s="110">
        <f aca="true" t="shared" si="9" ref="P45:P58">M45+O45</f>
        <v>3500</v>
      </c>
      <c r="Q45" s="110"/>
      <c r="R45" s="110">
        <f>P45+Q45</f>
        <v>3500</v>
      </c>
      <c r="S45" s="110"/>
      <c r="T45" s="110">
        <f t="shared" si="1"/>
        <v>3500</v>
      </c>
      <c r="U45" s="111"/>
    </row>
    <row r="46" spans="1:21" ht="37.5" customHeight="1">
      <c r="A46" s="100">
        <f>A45+1</f>
        <v>32</v>
      </c>
      <c r="B46" s="107">
        <v>424351</v>
      </c>
      <c r="C46" s="113" t="s">
        <v>74</v>
      </c>
      <c r="D46" s="109"/>
      <c r="E46" s="110">
        <v>1000</v>
      </c>
      <c r="F46" s="110"/>
      <c r="G46" s="110"/>
      <c r="H46" s="110"/>
      <c r="I46" s="110"/>
      <c r="J46" s="110">
        <v>800</v>
      </c>
      <c r="K46" s="110"/>
      <c r="L46" s="110"/>
      <c r="M46" s="110">
        <f>F46+I46+J46+L46</f>
        <v>800</v>
      </c>
      <c r="N46" s="110"/>
      <c r="O46" s="110"/>
      <c r="P46" s="110">
        <f t="shared" si="9"/>
        <v>800</v>
      </c>
      <c r="Q46" s="110"/>
      <c r="R46" s="110">
        <f>P46+Q46</f>
        <v>800</v>
      </c>
      <c r="S46" s="110"/>
      <c r="T46" s="110">
        <f t="shared" si="1"/>
        <v>800</v>
      </c>
      <c r="U46" s="111"/>
    </row>
    <row r="47" spans="1:21" ht="24.75" customHeight="1">
      <c r="A47" s="100">
        <f>A46+1</f>
        <v>33</v>
      </c>
      <c r="B47" s="107">
        <v>424911</v>
      </c>
      <c r="C47" s="113" t="s">
        <v>75</v>
      </c>
      <c r="D47" s="109">
        <v>390</v>
      </c>
      <c r="E47" s="112"/>
      <c r="F47" s="110"/>
      <c r="G47" s="110"/>
      <c r="H47" s="110"/>
      <c r="I47" s="110"/>
      <c r="J47" s="110">
        <v>980</v>
      </c>
      <c r="K47" s="110"/>
      <c r="L47" s="110"/>
      <c r="M47" s="110">
        <f>F47+I47+J47+L47</f>
        <v>980</v>
      </c>
      <c r="N47" s="110"/>
      <c r="O47" s="110"/>
      <c r="P47" s="110">
        <f t="shared" si="9"/>
        <v>980</v>
      </c>
      <c r="Q47" s="110">
        <v>22</v>
      </c>
      <c r="R47" s="110">
        <f>P47+Q47</f>
        <v>1002</v>
      </c>
      <c r="S47" s="110">
        <v>490</v>
      </c>
      <c r="T47" s="110">
        <f t="shared" si="1"/>
        <v>1470</v>
      </c>
      <c r="U47" s="111"/>
    </row>
    <row r="48" spans="1:21" ht="24.75" customHeight="1">
      <c r="A48" s="100">
        <f>A47+1</f>
        <v>34</v>
      </c>
      <c r="B48" s="107">
        <v>4249111</v>
      </c>
      <c r="C48" s="113" t="s">
        <v>220</v>
      </c>
      <c r="D48" s="109"/>
      <c r="E48" s="112"/>
      <c r="F48" s="110"/>
      <c r="G48" s="110"/>
      <c r="H48" s="110"/>
      <c r="I48" s="110"/>
      <c r="J48" s="110">
        <v>7250</v>
      </c>
      <c r="K48" s="110"/>
      <c r="L48" s="110"/>
      <c r="M48" s="110">
        <f>F48+I48+J48+L48</f>
        <v>7250</v>
      </c>
      <c r="N48" s="110"/>
      <c r="O48" s="110"/>
      <c r="P48" s="110"/>
      <c r="Q48" s="110"/>
      <c r="R48" s="110"/>
      <c r="S48" s="110"/>
      <c r="T48" s="110">
        <f t="shared" si="1"/>
        <v>7250</v>
      </c>
      <c r="U48" s="111"/>
    </row>
    <row r="49" spans="1:21" ht="33" customHeight="1">
      <c r="A49" s="175"/>
      <c r="B49" s="177"/>
      <c r="C49" s="181" t="s">
        <v>76</v>
      </c>
      <c r="D49" s="179" t="e">
        <f>D50+D51+D52+D53+D54+D55+D56+D57+#REF!+D59</f>
        <v>#REF!</v>
      </c>
      <c r="E49" s="179" t="e">
        <f>E50+E51+E52+E53+E54+E55+E56+E57+#REF!+E59</f>
        <v>#REF!</v>
      </c>
      <c r="F49" s="179">
        <f>F50+F51+F52+F53+F54+F55+F56+F57+F59+F58</f>
        <v>0</v>
      </c>
      <c r="G49" s="179">
        <f>G50</f>
        <v>0</v>
      </c>
      <c r="H49" s="179"/>
      <c r="I49" s="179">
        <f>I50+I51+I52+I53+I54+I55+I56+I57+I58</f>
        <v>0</v>
      </c>
      <c r="J49" s="179">
        <f>J50+J51+J52+J53+J54+J55+J56+J57+J59+J58</f>
        <v>7490</v>
      </c>
      <c r="K49" s="179">
        <f>K50+K51+K52+K53+K54+K55+K56+K57+K59+K58</f>
        <v>0</v>
      </c>
      <c r="L49" s="179">
        <f>L50+L51+L52+L53+L54+L55+L56+L57+L58</f>
        <v>0</v>
      </c>
      <c r="M49" s="179">
        <f>F49+H49+J49+K49+L49</f>
        <v>7490</v>
      </c>
      <c r="N49" s="101"/>
      <c r="O49" s="101"/>
      <c r="P49" s="110">
        <f t="shared" si="9"/>
        <v>7490</v>
      </c>
      <c r="Q49" s="101"/>
      <c r="R49" s="110">
        <f>R50+R51+R52+R53+R54+R55+R56+R57+R58</f>
        <v>7490</v>
      </c>
      <c r="S49" s="110">
        <f>S50+S51+S52+S53+S54+S55+S56+S57+S58</f>
        <v>0</v>
      </c>
      <c r="T49" s="101">
        <f t="shared" si="1"/>
        <v>7490</v>
      </c>
      <c r="U49" s="111"/>
    </row>
    <row r="50" spans="1:21" ht="24.75" customHeight="1">
      <c r="A50" s="100">
        <f>A48+1</f>
        <v>35</v>
      </c>
      <c r="B50" s="107">
        <v>425111</v>
      </c>
      <c r="C50" s="113" t="s">
        <v>77</v>
      </c>
      <c r="D50" s="109"/>
      <c r="E50" s="110">
        <v>2000</v>
      </c>
      <c r="F50" s="110"/>
      <c r="G50" s="110"/>
      <c r="H50" s="110"/>
      <c r="I50" s="110"/>
      <c r="J50" s="110">
        <v>1500</v>
      </c>
      <c r="K50" s="233"/>
      <c r="L50" s="233"/>
      <c r="M50" s="110">
        <f aca="true" t="shared" si="10" ref="M50:M58">F50+I50+J50+L50</f>
        <v>1500</v>
      </c>
      <c r="N50" s="110"/>
      <c r="O50" s="110"/>
      <c r="P50" s="110">
        <f t="shared" si="9"/>
        <v>1500</v>
      </c>
      <c r="Q50" s="110"/>
      <c r="R50" s="110">
        <f aca="true" t="shared" si="11" ref="R50:R58">P50+Q50</f>
        <v>1500</v>
      </c>
      <c r="S50" s="110"/>
      <c r="T50" s="110">
        <f t="shared" si="1"/>
        <v>1500</v>
      </c>
      <c r="U50" s="111"/>
    </row>
    <row r="51" spans="1:21" ht="24.75" customHeight="1">
      <c r="A51" s="100">
        <f aca="true" t="shared" si="12" ref="A51:A58">A50+1</f>
        <v>36</v>
      </c>
      <c r="B51" s="107">
        <v>425112</v>
      </c>
      <c r="C51" s="113" t="s">
        <v>6</v>
      </c>
      <c r="D51" s="109">
        <v>300</v>
      </c>
      <c r="E51" s="112"/>
      <c r="F51" s="110"/>
      <c r="G51" s="110"/>
      <c r="H51" s="110"/>
      <c r="I51" s="110"/>
      <c r="J51" s="110">
        <v>1300</v>
      </c>
      <c r="K51" s="233"/>
      <c r="L51" s="233"/>
      <c r="M51" s="110">
        <f t="shared" si="10"/>
        <v>1300</v>
      </c>
      <c r="N51" s="110"/>
      <c r="O51" s="110"/>
      <c r="P51" s="110">
        <f t="shared" si="9"/>
        <v>1300</v>
      </c>
      <c r="Q51" s="110"/>
      <c r="R51" s="110">
        <f t="shared" si="11"/>
        <v>1300</v>
      </c>
      <c r="S51" s="110"/>
      <c r="T51" s="110">
        <f t="shared" si="1"/>
        <v>1300</v>
      </c>
      <c r="U51" s="111"/>
    </row>
    <row r="52" spans="1:21" ht="24.75" customHeight="1">
      <c r="A52" s="100">
        <f t="shared" si="12"/>
        <v>37</v>
      </c>
      <c r="B52" s="107">
        <v>425113</v>
      </c>
      <c r="C52" s="113" t="s">
        <v>78</v>
      </c>
      <c r="D52" s="109"/>
      <c r="E52" s="110">
        <v>5000</v>
      </c>
      <c r="F52" s="110"/>
      <c r="G52" s="110"/>
      <c r="H52" s="110"/>
      <c r="I52" s="110"/>
      <c r="J52" s="110">
        <v>1500</v>
      </c>
      <c r="K52" s="233"/>
      <c r="L52" s="233"/>
      <c r="M52" s="110">
        <f t="shared" si="10"/>
        <v>1500</v>
      </c>
      <c r="N52" s="110"/>
      <c r="O52" s="110"/>
      <c r="P52" s="110">
        <f t="shared" si="9"/>
        <v>1500</v>
      </c>
      <c r="Q52" s="110"/>
      <c r="R52" s="110">
        <f t="shared" si="11"/>
        <v>1500</v>
      </c>
      <c r="S52" s="110"/>
      <c r="T52" s="110">
        <f t="shared" si="1"/>
        <v>1500</v>
      </c>
      <c r="U52" s="111"/>
    </row>
    <row r="53" spans="1:21" ht="24.75" customHeight="1">
      <c r="A53" s="100">
        <f t="shared" si="12"/>
        <v>38</v>
      </c>
      <c r="B53" s="107">
        <v>425114</v>
      </c>
      <c r="C53" s="113" t="s">
        <v>16</v>
      </c>
      <c r="D53" s="109"/>
      <c r="E53" s="110">
        <v>1000</v>
      </c>
      <c r="F53" s="110"/>
      <c r="G53" s="110"/>
      <c r="H53" s="110"/>
      <c r="I53" s="110"/>
      <c r="J53" s="110">
        <v>500</v>
      </c>
      <c r="K53" s="110"/>
      <c r="L53" s="110"/>
      <c r="M53" s="110">
        <f t="shared" si="10"/>
        <v>500</v>
      </c>
      <c r="N53" s="110"/>
      <c r="O53" s="110"/>
      <c r="P53" s="110">
        <f t="shared" si="9"/>
        <v>500</v>
      </c>
      <c r="Q53" s="110"/>
      <c r="R53" s="110">
        <f t="shared" si="11"/>
        <v>500</v>
      </c>
      <c r="S53" s="110"/>
      <c r="T53" s="110">
        <f t="shared" si="1"/>
        <v>500</v>
      </c>
      <c r="U53" s="111"/>
    </row>
    <row r="54" spans="1:21" ht="24.75" customHeight="1">
      <c r="A54" s="100">
        <f t="shared" si="12"/>
        <v>39</v>
      </c>
      <c r="B54" s="107">
        <v>425115</v>
      </c>
      <c r="C54" s="113" t="s">
        <v>79</v>
      </c>
      <c r="D54" s="109"/>
      <c r="E54" s="110">
        <v>2000</v>
      </c>
      <c r="F54" s="110"/>
      <c r="G54" s="110"/>
      <c r="H54" s="110"/>
      <c r="I54" s="110"/>
      <c r="J54" s="110">
        <v>750</v>
      </c>
      <c r="K54" s="110"/>
      <c r="L54" s="110"/>
      <c r="M54" s="110">
        <f t="shared" si="10"/>
        <v>750</v>
      </c>
      <c r="N54" s="110"/>
      <c r="O54" s="110"/>
      <c r="P54" s="110">
        <f t="shared" si="9"/>
        <v>750</v>
      </c>
      <c r="Q54" s="110"/>
      <c r="R54" s="110">
        <f t="shared" si="11"/>
        <v>750</v>
      </c>
      <c r="S54" s="110"/>
      <c r="T54" s="110">
        <f t="shared" si="1"/>
        <v>750</v>
      </c>
      <c r="U54" s="111"/>
    </row>
    <row r="55" spans="1:21" ht="33" customHeight="1">
      <c r="A55" s="100">
        <f t="shared" si="12"/>
        <v>40</v>
      </c>
      <c r="B55" s="107">
        <v>425116</v>
      </c>
      <c r="C55" s="113" t="s">
        <v>46</v>
      </c>
      <c r="D55" s="109">
        <v>300</v>
      </c>
      <c r="E55" s="112"/>
      <c r="F55" s="110"/>
      <c r="G55" s="110"/>
      <c r="H55" s="110"/>
      <c r="I55" s="110"/>
      <c r="J55" s="110">
        <v>100</v>
      </c>
      <c r="K55" s="110"/>
      <c r="L55" s="110"/>
      <c r="M55" s="110">
        <f t="shared" si="10"/>
        <v>100</v>
      </c>
      <c r="N55" s="110"/>
      <c r="O55" s="110"/>
      <c r="P55" s="110">
        <f t="shared" si="9"/>
        <v>100</v>
      </c>
      <c r="Q55" s="110"/>
      <c r="R55" s="110">
        <f t="shared" si="11"/>
        <v>100</v>
      </c>
      <c r="S55" s="110"/>
      <c r="T55" s="110">
        <f t="shared" si="1"/>
        <v>100</v>
      </c>
      <c r="U55" s="111"/>
    </row>
    <row r="56" spans="1:21" ht="31.5" customHeight="1">
      <c r="A56" s="100">
        <f t="shared" si="12"/>
        <v>41</v>
      </c>
      <c r="B56" s="107">
        <v>425117</v>
      </c>
      <c r="C56" s="113" t="s">
        <v>45</v>
      </c>
      <c r="D56" s="109"/>
      <c r="E56" s="110">
        <v>1000</v>
      </c>
      <c r="F56" s="110"/>
      <c r="G56" s="110"/>
      <c r="H56" s="110"/>
      <c r="I56" s="110"/>
      <c r="J56" s="110">
        <v>250</v>
      </c>
      <c r="K56" s="110"/>
      <c r="L56" s="110"/>
      <c r="M56" s="110">
        <f t="shared" si="10"/>
        <v>250</v>
      </c>
      <c r="N56" s="110"/>
      <c r="O56" s="110"/>
      <c r="P56" s="110">
        <f t="shared" si="9"/>
        <v>250</v>
      </c>
      <c r="Q56" s="110"/>
      <c r="R56" s="110">
        <f t="shared" si="11"/>
        <v>250</v>
      </c>
      <c r="S56" s="110"/>
      <c r="T56" s="110">
        <f t="shared" si="1"/>
        <v>250</v>
      </c>
      <c r="U56" s="111"/>
    </row>
    <row r="57" spans="1:21" ht="33" customHeight="1">
      <c r="A57" s="100">
        <f t="shared" si="12"/>
        <v>42</v>
      </c>
      <c r="B57" s="107">
        <v>425118</v>
      </c>
      <c r="C57" s="113" t="s">
        <v>257</v>
      </c>
      <c r="D57" s="109"/>
      <c r="E57" s="110">
        <v>1500</v>
      </c>
      <c r="F57" s="110"/>
      <c r="G57" s="231"/>
      <c r="H57" s="231"/>
      <c r="I57" s="110"/>
      <c r="J57" s="110">
        <v>600</v>
      </c>
      <c r="K57" s="110"/>
      <c r="L57" s="149"/>
      <c r="M57" s="110">
        <f t="shared" si="10"/>
        <v>600</v>
      </c>
      <c r="N57" s="110"/>
      <c r="O57" s="110"/>
      <c r="P57" s="110">
        <f t="shared" si="9"/>
        <v>600</v>
      </c>
      <c r="Q57" s="110"/>
      <c r="R57" s="110">
        <f t="shared" si="11"/>
        <v>600</v>
      </c>
      <c r="S57" s="110"/>
      <c r="T57" s="110">
        <f t="shared" si="1"/>
        <v>600</v>
      </c>
      <c r="U57" s="111"/>
    </row>
    <row r="58" spans="1:21" ht="33.75" customHeight="1">
      <c r="A58" s="100">
        <f t="shared" si="12"/>
        <v>43</v>
      </c>
      <c r="B58" s="107">
        <v>425119</v>
      </c>
      <c r="C58" s="113" t="s">
        <v>194</v>
      </c>
      <c r="D58" s="109">
        <v>390</v>
      </c>
      <c r="E58" s="112"/>
      <c r="F58" s="110"/>
      <c r="G58" s="110"/>
      <c r="H58" s="110"/>
      <c r="I58" s="110"/>
      <c r="J58" s="110">
        <v>990</v>
      </c>
      <c r="K58" s="110"/>
      <c r="L58" s="110"/>
      <c r="M58" s="110">
        <f t="shared" si="10"/>
        <v>990</v>
      </c>
      <c r="N58" s="110"/>
      <c r="O58" s="110"/>
      <c r="P58" s="110">
        <f t="shared" si="9"/>
        <v>990</v>
      </c>
      <c r="Q58" s="110"/>
      <c r="R58" s="110">
        <f t="shared" si="11"/>
        <v>990</v>
      </c>
      <c r="S58" s="110"/>
      <c r="T58" s="110">
        <f t="shared" si="1"/>
        <v>990</v>
      </c>
      <c r="U58" s="111"/>
    </row>
    <row r="59" spans="1:21" ht="24.75" customHeight="1" hidden="1">
      <c r="A59" s="100"/>
      <c r="B59" s="107"/>
      <c r="C59" s="113"/>
      <c r="D59" s="109"/>
      <c r="E59" s="112"/>
      <c r="F59" s="110"/>
      <c r="G59" s="110"/>
      <c r="H59" s="110"/>
      <c r="I59" s="110"/>
      <c r="J59" s="110"/>
      <c r="K59" s="110"/>
      <c r="L59" s="110"/>
      <c r="M59" s="101">
        <f>F59+G59+J59+K59</f>
        <v>0</v>
      </c>
      <c r="N59" s="110"/>
      <c r="O59" s="110"/>
      <c r="P59" s="110"/>
      <c r="Q59" s="110"/>
      <c r="R59" s="110"/>
      <c r="S59" s="110"/>
      <c r="T59" s="101">
        <f t="shared" si="1"/>
        <v>0</v>
      </c>
      <c r="U59" s="111"/>
    </row>
    <row r="60" spans="1:21" ht="35.25" customHeight="1">
      <c r="A60" s="175"/>
      <c r="B60" s="177"/>
      <c r="C60" s="181" t="s">
        <v>80</v>
      </c>
      <c r="D60" s="179" t="e">
        <f>D61+#REF!+#REF!</f>
        <v>#REF!</v>
      </c>
      <c r="E60" s="179" t="e">
        <f>E61+#REF!+#REF!</f>
        <v>#REF!</v>
      </c>
      <c r="F60" s="179">
        <f>F61</f>
        <v>0</v>
      </c>
      <c r="G60" s="179">
        <f>G61</f>
        <v>0</v>
      </c>
      <c r="H60" s="179"/>
      <c r="I60" s="179"/>
      <c r="J60" s="179">
        <f>J61</f>
        <v>990</v>
      </c>
      <c r="K60" s="179">
        <f>K61</f>
        <v>0</v>
      </c>
      <c r="L60" s="179"/>
      <c r="M60" s="179">
        <f>F60+H60+J60+K60</f>
        <v>990</v>
      </c>
      <c r="N60" s="105"/>
      <c r="O60" s="101"/>
      <c r="P60" s="101">
        <f>M60+O60</f>
        <v>990</v>
      </c>
      <c r="Q60" s="101"/>
      <c r="R60" s="101">
        <f>P60</f>
        <v>990</v>
      </c>
      <c r="S60" s="101">
        <f>S61</f>
        <v>0</v>
      </c>
      <c r="T60" s="101">
        <f t="shared" si="1"/>
        <v>990</v>
      </c>
      <c r="U60" s="106"/>
    </row>
    <row r="61" spans="1:21" ht="42.75" customHeight="1">
      <c r="A61" s="100">
        <f>A58+1</f>
        <v>44</v>
      </c>
      <c r="B61" s="107">
        <v>425211</v>
      </c>
      <c r="C61" s="113" t="s">
        <v>195</v>
      </c>
      <c r="D61" s="109"/>
      <c r="E61" s="112">
        <v>1000</v>
      </c>
      <c r="F61" s="110"/>
      <c r="G61" s="110"/>
      <c r="H61" s="110"/>
      <c r="I61" s="110"/>
      <c r="J61" s="110">
        <v>990</v>
      </c>
      <c r="K61" s="110"/>
      <c r="L61" s="110"/>
      <c r="M61" s="110">
        <f>F61+I61+J61+L61</f>
        <v>990</v>
      </c>
      <c r="N61" s="110"/>
      <c r="O61" s="110"/>
      <c r="P61" s="110">
        <f>M61+O61</f>
        <v>990</v>
      </c>
      <c r="Q61" s="110"/>
      <c r="R61" s="110">
        <f>P61+Q61</f>
        <v>990</v>
      </c>
      <c r="S61" s="110"/>
      <c r="T61" s="110">
        <f t="shared" si="1"/>
        <v>990</v>
      </c>
      <c r="U61" s="111"/>
    </row>
    <row r="62" spans="1:21" ht="34.5" customHeight="1">
      <c r="A62" s="175"/>
      <c r="B62" s="177"/>
      <c r="C62" s="181" t="s">
        <v>81</v>
      </c>
      <c r="D62" s="179" t="e">
        <f>D63+D64+D65+D66+#REF!+D67</f>
        <v>#REF!</v>
      </c>
      <c r="E62" s="179" t="e">
        <f>E63+E64+E65+E66+#REF!+E67</f>
        <v>#REF!</v>
      </c>
      <c r="F62" s="179">
        <f>F63+F64+F65+F66+F67</f>
        <v>0</v>
      </c>
      <c r="G62" s="179">
        <f>G63</f>
        <v>0</v>
      </c>
      <c r="H62" s="179"/>
      <c r="I62" s="179"/>
      <c r="J62" s="179">
        <f>J63+J64+J65+J66+J67+J68</f>
        <v>1990</v>
      </c>
      <c r="K62" s="179">
        <f>K63</f>
        <v>0</v>
      </c>
      <c r="L62" s="179"/>
      <c r="M62" s="179">
        <f>F62+J62</f>
        <v>1990</v>
      </c>
      <c r="N62" s="105"/>
      <c r="O62" s="101"/>
      <c r="P62" s="101">
        <f>M62+O62</f>
        <v>1990</v>
      </c>
      <c r="Q62" s="101"/>
      <c r="R62" s="101">
        <f>P62</f>
        <v>1990</v>
      </c>
      <c r="S62" s="101">
        <f>S63+S64+S65+S66+S67+S68</f>
        <v>0</v>
      </c>
      <c r="T62" s="101">
        <f t="shared" si="1"/>
        <v>1990</v>
      </c>
      <c r="U62" s="106"/>
    </row>
    <row r="63" spans="1:21" ht="24.75" customHeight="1">
      <c r="A63" s="100">
        <v>45</v>
      </c>
      <c r="B63" s="107">
        <v>425221</v>
      </c>
      <c r="C63" s="108" t="s">
        <v>42</v>
      </c>
      <c r="D63" s="109">
        <v>390</v>
      </c>
      <c r="E63" s="112"/>
      <c r="F63" s="110"/>
      <c r="G63" s="110"/>
      <c r="H63" s="110"/>
      <c r="I63" s="110"/>
      <c r="J63" s="110">
        <v>990</v>
      </c>
      <c r="K63" s="110"/>
      <c r="L63" s="110"/>
      <c r="M63" s="110">
        <f aca="true" t="shared" si="13" ref="M63:M68">F63+I63+J63+L63</f>
        <v>990</v>
      </c>
      <c r="N63" s="110"/>
      <c r="O63" s="110"/>
      <c r="P63" s="110">
        <f aca="true" t="shared" si="14" ref="P63:P68">M63+O63</f>
        <v>990</v>
      </c>
      <c r="Q63" s="110"/>
      <c r="R63" s="110">
        <f aca="true" t="shared" si="15" ref="R63:R68">P63+Q63</f>
        <v>990</v>
      </c>
      <c r="S63" s="110"/>
      <c r="T63" s="110">
        <f t="shared" si="1"/>
        <v>990</v>
      </c>
      <c r="U63" s="111"/>
    </row>
    <row r="64" spans="1:21" ht="33.75" customHeight="1">
      <c r="A64" s="100">
        <v>46</v>
      </c>
      <c r="B64" s="107">
        <v>425222</v>
      </c>
      <c r="C64" s="113" t="s">
        <v>196</v>
      </c>
      <c r="D64" s="115">
        <v>390</v>
      </c>
      <c r="E64" s="116"/>
      <c r="F64" s="117"/>
      <c r="G64" s="117"/>
      <c r="H64" s="117"/>
      <c r="I64" s="117"/>
      <c r="J64" s="110">
        <v>200</v>
      </c>
      <c r="K64" s="110"/>
      <c r="L64" s="110"/>
      <c r="M64" s="110">
        <f t="shared" si="13"/>
        <v>200</v>
      </c>
      <c r="N64" s="110"/>
      <c r="O64" s="110"/>
      <c r="P64" s="110">
        <f t="shared" si="14"/>
        <v>200</v>
      </c>
      <c r="Q64" s="110"/>
      <c r="R64" s="110">
        <f t="shared" si="15"/>
        <v>200</v>
      </c>
      <c r="S64" s="110"/>
      <c r="T64" s="110">
        <f t="shared" si="1"/>
        <v>200</v>
      </c>
      <c r="U64" s="111"/>
    </row>
    <row r="65" spans="1:21" ht="36" customHeight="1">
      <c r="A65" s="100">
        <v>47</v>
      </c>
      <c r="B65" s="107">
        <v>425223</v>
      </c>
      <c r="C65" s="113" t="s">
        <v>49</v>
      </c>
      <c r="D65" s="115">
        <v>235</v>
      </c>
      <c r="E65" s="116"/>
      <c r="F65" s="117"/>
      <c r="G65" s="117"/>
      <c r="H65" s="117"/>
      <c r="I65" s="117"/>
      <c r="J65" s="110">
        <v>200</v>
      </c>
      <c r="K65" s="110"/>
      <c r="L65" s="110"/>
      <c r="M65" s="110">
        <f t="shared" si="13"/>
        <v>200</v>
      </c>
      <c r="N65" s="110"/>
      <c r="O65" s="110"/>
      <c r="P65" s="110">
        <f t="shared" si="14"/>
        <v>200</v>
      </c>
      <c r="Q65" s="110"/>
      <c r="R65" s="110">
        <f t="shared" si="15"/>
        <v>200</v>
      </c>
      <c r="S65" s="110"/>
      <c r="T65" s="110">
        <f t="shared" si="1"/>
        <v>200</v>
      </c>
      <c r="U65" s="111"/>
    </row>
    <row r="66" spans="1:21" ht="36" customHeight="1">
      <c r="A66" s="100">
        <v>48</v>
      </c>
      <c r="B66" s="107">
        <v>425225</v>
      </c>
      <c r="C66" s="113" t="s">
        <v>43</v>
      </c>
      <c r="D66" s="115">
        <v>100</v>
      </c>
      <c r="E66" s="116"/>
      <c r="F66" s="117"/>
      <c r="G66" s="117"/>
      <c r="H66" s="117"/>
      <c r="I66" s="117"/>
      <c r="J66" s="110">
        <v>100</v>
      </c>
      <c r="K66" s="110"/>
      <c r="L66" s="110"/>
      <c r="M66" s="110">
        <f t="shared" si="13"/>
        <v>100</v>
      </c>
      <c r="N66" s="110"/>
      <c r="O66" s="110"/>
      <c r="P66" s="110">
        <f t="shared" si="14"/>
        <v>100</v>
      </c>
      <c r="Q66" s="110"/>
      <c r="R66" s="110">
        <f t="shared" si="15"/>
        <v>100</v>
      </c>
      <c r="S66" s="110"/>
      <c r="T66" s="110">
        <f t="shared" si="1"/>
        <v>100</v>
      </c>
      <c r="U66" s="111"/>
    </row>
    <row r="67" spans="1:21" ht="30.75" customHeight="1">
      <c r="A67" s="100">
        <v>49</v>
      </c>
      <c r="B67" s="107">
        <v>425227</v>
      </c>
      <c r="C67" s="113" t="s">
        <v>187</v>
      </c>
      <c r="D67" s="115">
        <v>100</v>
      </c>
      <c r="E67" s="116"/>
      <c r="F67" s="117"/>
      <c r="G67" s="117"/>
      <c r="H67" s="117"/>
      <c r="I67" s="117"/>
      <c r="J67" s="110">
        <v>100</v>
      </c>
      <c r="K67" s="110"/>
      <c r="L67" s="110"/>
      <c r="M67" s="110">
        <f t="shared" si="13"/>
        <v>100</v>
      </c>
      <c r="N67" s="110"/>
      <c r="O67" s="110"/>
      <c r="P67" s="110">
        <f t="shared" si="14"/>
        <v>100</v>
      </c>
      <c r="Q67" s="110"/>
      <c r="R67" s="110">
        <f t="shared" si="15"/>
        <v>100</v>
      </c>
      <c r="S67" s="110"/>
      <c r="T67" s="110">
        <f t="shared" si="1"/>
        <v>100</v>
      </c>
      <c r="U67" s="111"/>
    </row>
    <row r="68" spans="1:21" ht="36" customHeight="1">
      <c r="A68" s="100">
        <v>50</v>
      </c>
      <c r="B68" s="107">
        <v>425229</v>
      </c>
      <c r="C68" s="113" t="s">
        <v>82</v>
      </c>
      <c r="D68" s="115">
        <v>100</v>
      </c>
      <c r="E68" s="116"/>
      <c r="F68" s="117"/>
      <c r="G68" s="117"/>
      <c r="H68" s="117"/>
      <c r="I68" s="117"/>
      <c r="J68" s="110">
        <v>400</v>
      </c>
      <c r="K68" s="110"/>
      <c r="L68" s="110"/>
      <c r="M68" s="110">
        <f t="shared" si="13"/>
        <v>400</v>
      </c>
      <c r="N68" s="110"/>
      <c r="O68" s="110"/>
      <c r="P68" s="110">
        <f t="shared" si="14"/>
        <v>400</v>
      </c>
      <c r="Q68" s="110"/>
      <c r="R68" s="110">
        <f t="shared" si="15"/>
        <v>400</v>
      </c>
      <c r="S68" s="110"/>
      <c r="T68" s="110">
        <f t="shared" si="1"/>
        <v>400</v>
      </c>
      <c r="U68" s="111"/>
    </row>
    <row r="69" spans="1:21" ht="33.75" customHeight="1">
      <c r="A69" s="175"/>
      <c r="B69" s="177"/>
      <c r="C69" s="181" t="s">
        <v>83</v>
      </c>
      <c r="D69" s="179" t="e">
        <f>#REF!+D70+D71+D72+D73</f>
        <v>#REF!</v>
      </c>
      <c r="E69" s="179" t="e">
        <f>#REF!+E70+E71+E72+E73</f>
        <v>#REF!</v>
      </c>
      <c r="F69" s="179">
        <f>+F70+F71+F72+F73</f>
        <v>8990</v>
      </c>
      <c r="G69" s="179">
        <f>+G70+G71+G72+G73</f>
        <v>0</v>
      </c>
      <c r="H69" s="179"/>
      <c r="I69" s="179"/>
      <c r="J69" s="179">
        <f>+J70+J71+J72+J73</f>
        <v>990</v>
      </c>
      <c r="K69" s="179">
        <f>+K70+K71+K72+K73</f>
        <v>0</v>
      </c>
      <c r="L69" s="179"/>
      <c r="M69" s="179">
        <f>F69+H69+J69+K69</f>
        <v>9980</v>
      </c>
      <c r="N69" s="101"/>
      <c r="O69" s="101"/>
      <c r="P69" s="101">
        <f aca="true" t="shared" si="16" ref="P69:P86">M69+O69</f>
        <v>9980</v>
      </c>
      <c r="Q69" s="101"/>
      <c r="R69" s="101" t="e">
        <f>#REF!+R70+R71+R72+R73</f>
        <v>#REF!</v>
      </c>
      <c r="S69" s="101">
        <f>S70+S71+S72+S73</f>
        <v>0</v>
      </c>
      <c r="T69" s="101">
        <f t="shared" si="1"/>
        <v>9980</v>
      </c>
      <c r="U69" s="106"/>
    </row>
    <row r="70" spans="1:21" ht="31.5" customHeight="1">
      <c r="A70" s="100">
        <f>A68+1</f>
        <v>51</v>
      </c>
      <c r="B70" s="107">
        <v>425252</v>
      </c>
      <c r="C70" s="113" t="s">
        <v>210</v>
      </c>
      <c r="D70" s="109"/>
      <c r="E70" s="110">
        <v>3500</v>
      </c>
      <c r="F70" s="110">
        <v>5500</v>
      </c>
      <c r="G70" s="110"/>
      <c r="H70" s="110"/>
      <c r="I70" s="110"/>
      <c r="J70" s="110"/>
      <c r="K70" s="110"/>
      <c r="L70" s="110"/>
      <c r="M70" s="110">
        <f>F70+I70+J70+L70</f>
        <v>5500</v>
      </c>
      <c r="N70" s="110"/>
      <c r="O70" s="110"/>
      <c r="P70" s="110">
        <f t="shared" si="16"/>
        <v>5500</v>
      </c>
      <c r="Q70" s="110"/>
      <c r="R70" s="110">
        <f>P70+Q70</f>
        <v>5500</v>
      </c>
      <c r="S70" s="110"/>
      <c r="T70" s="110">
        <f aca="true" t="shared" si="17" ref="T70:T130">M70+S70</f>
        <v>5500</v>
      </c>
      <c r="U70" s="111"/>
    </row>
    <row r="71" spans="1:21" ht="45">
      <c r="A71" s="100">
        <v>52</v>
      </c>
      <c r="B71" s="107">
        <v>425253</v>
      </c>
      <c r="C71" s="113" t="s">
        <v>84</v>
      </c>
      <c r="D71" s="109"/>
      <c r="E71" s="110">
        <v>1500</v>
      </c>
      <c r="F71" s="110">
        <v>2500</v>
      </c>
      <c r="G71" s="110"/>
      <c r="H71" s="110"/>
      <c r="I71" s="110"/>
      <c r="J71" s="110"/>
      <c r="K71" s="110"/>
      <c r="L71" s="110"/>
      <c r="M71" s="110">
        <f>F71+I71+J71+L71</f>
        <v>2500</v>
      </c>
      <c r="N71" s="110"/>
      <c r="O71" s="110"/>
      <c r="P71" s="110">
        <f t="shared" si="16"/>
        <v>2500</v>
      </c>
      <c r="Q71" s="110">
        <v>63</v>
      </c>
      <c r="R71" s="110">
        <f>P71+Q71</f>
        <v>2563</v>
      </c>
      <c r="S71" s="110"/>
      <c r="T71" s="110">
        <f t="shared" si="17"/>
        <v>2500</v>
      </c>
      <c r="U71" s="111"/>
    </row>
    <row r="72" spans="1:21" ht="30">
      <c r="A72" s="100">
        <v>53</v>
      </c>
      <c r="B72" s="107">
        <v>425281</v>
      </c>
      <c r="C72" s="118" t="s">
        <v>208</v>
      </c>
      <c r="D72" s="109"/>
      <c r="E72" s="110">
        <v>1000</v>
      </c>
      <c r="F72" s="110">
        <v>990</v>
      </c>
      <c r="G72" s="110"/>
      <c r="H72" s="110"/>
      <c r="I72" s="110"/>
      <c r="J72" s="110"/>
      <c r="K72" s="110"/>
      <c r="L72" s="110"/>
      <c r="M72" s="110">
        <f>F72+I72+J72+L72</f>
        <v>990</v>
      </c>
      <c r="N72" s="110"/>
      <c r="O72" s="110"/>
      <c r="P72" s="110">
        <f t="shared" si="16"/>
        <v>990</v>
      </c>
      <c r="Q72" s="110"/>
      <c r="R72" s="110">
        <f>P72+Q72</f>
        <v>990</v>
      </c>
      <c r="S72" s="110"/>
      <c r="T72" s="110">
        <f t="shared" si="17"/>
        <v>990</v>
      </c>
      <c r="U72" s="111"/>
    </row>
    <row r="73" spans="1:21" ht="50.25" customHeight="1">
      <c r="A73" s="100">
        <v>54</v>
      </c>
      <c r="B73" s="107">
        <v>425291</v>
      </c>
      <c r="C73" s="67" t="s">
        <v>188</v>
      </c>
      <c r="D73" s="109">
        <v>390</v>
      </c>
      <c r="E73" s="112"/>
      <c r="F73" s="110"/>
      <c r="G73" s="110"/>
      <c r="H73" s="110"/>
      <c r="I73" s="110"/>
      <c r="J73" s="110">
        <v>990</v>
      </c>
      <c r="K73" s="110"/>
      <c r="L73" s="110"/>
      <c r="M73" s="110">
        <f>F73+I73+J73+L73</f>
        <v>990</v>
      </c>
      <c r="N73" s="110"/>
      <c r="O73" s="110"/>
      <c r="P73" s="110">
        <f t="shared" si="16"/>
        <v>990</v>
      </c>
      <c r="Q73" s="110"/>
      <c r="R73" s="110">
        <f>P73+Q73</f>
        <v>990</v>
      </c>
      <c r="S73" s="110"/>
      <c r="T73" s="110">
        <f t="shared" si="17"/>
        <v>990</v>
      </c>
      <c r="U73" s="111"/>
    </row>
    <row r="74" spans="1:21" ht="24.75" customHeight="1">
      <c r="A74" s="175"/>
      <c r="B74" s="177"/>
      <c r="C74" s="181" t="s">
        <v>85</v>
      </c>
      <c r="D74" s="179" t="e">
        <f>D75+D80+D83+D86+D90+D94+D110+D119</f>
        <v>#REF!</v>
      </c>
      <c r="E74" s="179" t="e">
        <f>E75+E80+E83+E86+E90+E94+E110+E119+#REF!+E127+E132+E135+E140+E142+E146</f>
        <v>#REF!</v>
      </c>
      <c r="F74" s="179">
        <f>F75+F86+F94+F110+F119</f>
        <v>2424916</v>
      </c>
      <c r="G74" s="179" t="e">
        <f>G75+G80+G83+G90+G94+G110+G119+G127+G132+G135+G140+G142+G146</f>
        <v>#REF!</v>
      </c>
      <c r="H74" s="179">
        <f>H75+H86+H90+H94+H100+H110</f>
        <v>0</v>
      </c>
      <c r="I74" s="179">
        <f>I75+I80+I83+I86+I90+I94+I110+I119</f>
        <v>0</v>
      </c>
      <c r="J74" s="179">
        <f>J75+J80+J83+J86+J90+J94+J110+J119</f>
        <v>81660</v>
      </c>
      <c r="K74" s="179" t="e">
        <f>K75+K80+K83+K86+K90+K94+K110+K119</f>
        <v>#REF!</v>
      </c>
      <c r="L74" s="179">
        <f>L75+L80+L83+L86+L90+L94+L110+L119</f>
        <v>0</v>
      </c>
      <c r="M74" s="179">
        <f>F74+J74</f>
        <v>2506576</v>
      </c>
      <c r="N74" s="101"/>
      <c r="O74" s="101"/>
      <c r="P74" s="101">
        <f t="shared" si="16"/>
        <v>2506576</v>
      </c>
      <c r="Q74" s="101"/>
      <c r="R74" s="101">
        <f>P74</f>
        <v>2506576</v>
      </c>
      <c r="S74" s="101" t="e">
        <f>S75+S80+S83+S86+S90+S94+S110+S119+S127+S132+S135+S140+S142+S146+#REF!</f>
        <v>#REF!</v>
      </c>
      <c r="T74" s="101" t="e">
        <f t="shared" si="17"/>
        <v>#REF!</v>
      </c>
      <c r="U74" s="106"/>
    </row>
    <row r="75" spans="1:21" ht="24.75" customHeight="1">
      <c r="A75" s="175"/>
      <c r="B75" s="177"/>
      <c r="C75" s="181" t="s">
        <v>86</v>
      </c>
      <c r="D75" s="179" t="e">
        <f>D76+D77+D78+#REF!+D79</f>
        <v>#REF!</v>
      </c>
      <c r="E75" s="179" t="e">
        <f>E76+E77+E78+#REF!+E79</f>
        <v>#REF!</v>
      </c>
      <c r="F75" s="179">
        <f>F76+F77+F78+F79</f>
        <v>4400</v>
      </c>
      <c r="G75" s="179">
        <f>G76+G77+G78+G79</f>
        <v>0</v>
      </c>
      <c r="H75" s="179">
        <f>H76</f>
        <v>0</v>
      </c>
      <c r="I75" s="179">
        <f>I76</f>
        <v>0</v>
      </c>
      <c r="J75" s="179">
        <f>J76+J77+J78+J79</f>
        <v>1950</v>
      </c>
      <c r="K75" s="179">
        <f>K76+K77+K78+K79</f>
        <v>0</v>
      </c>
      <c r="L75" s="179">
        <f>L76+L77+L78+L79</f>
        <v>0</v>
      </c>
      <c r="M75" s="179">
        <f>F75+H75+J75+K75</f>
        <v>6350</v>
      </c>
      <c r="N75" s="101"/>
      <c r="O75" s="101"/>
      <c r="P75" s="101">
        <f t="shared" si="16"/>
        <v>6350</v>
      </c>
      <c r="Q75" s="101"/>
      <c r="R75" s="101">
        <f>P75</f>
        <v>6350</v>
      </c>
      <c r="S75" s="101"/>
      <c r="T75" s="101">
        <f t="shared" si="17"/>
        <v>6350</v>
      </c>
      <c r="U75" s="106"/>
    </row>
    <row r="76" spans="1:21" ht="35.25" customHeight="1">
      <c r="A76" s="100">
        <v>55</v>
      </c>
      <c r="B76" s="107">
        <v>426111</v>
      </c>
      <c r="C76" s="113" t="s">
        <v>163</v>
      </c>
      <c r="D76" s="109"/>
      <c r="E76" s="110">
        <v>1500</v>
      </c>
      <c r="F76" s="110">
        <v>4400</v>
      </c>
      <c r="G76" s="110"/>
      <c r="H76" s="110"/>
      <c r="I76" s="110"/>
      <c r="J76" s="110"/>
      <c r="K76" s="110"/>
      <c r="L76" s="110"/>
      <c r="M76" s="110">
        <f>F76+I76+J76+L76</f>
        <v>4400</v>
      </c>
      <c r="N76" s="110"/>
      <c r="O76" s="110"/>
      <c r="P76" s="110">
        <f t="shared" si="16"/>
        <v>4400</v>
      </c>
      <c r="Q76" s="110"/>
      <c r="R76" s="110">
        <f>P76+Q76</f>
        <v>4400</v>
      </c>
      <c r="S76" s="110"/>
      <c r="T76" s="110">
        <f t="shared" si="17"/>
        <v>4400</v>
      </c>
      <c r="U76" s="111"/>
    </row>
    <row r="77" spans="1:21" ht="24.75" customHeight="1">
      <c r="A77" s="100">
        <v>56</v>
      </c>
      <c r="B77" s="107">
        <v>426121</v>
      </c>
      <c r="C77" s="113" t="s">
        <v>169</v>
      </c>
      <c r="D77" s="109"/>
      <c r="E77" s="112">
        <v>600</v>
      </c>
      <c r="F77" s="110"/>
      <c r="G77" s="110"/>
      <c r="H77" s="110"/>
      <c r="I77" s="110"/>
      <c r="J77" s="110">
        <v>550</v>
      </c>
      <c r="K77" s="110"/>
      <c r="L77" s="110"/>
      <c r="M77" s="110">
        <f>F77+I77+J77+L77</f>
        <v>550</v>
      </c>
      <c r="N77" s="110"/>
      <c r="O77" s="110"/>
      <c r="P77" s="110">
        <f t="shared" si="16"/>
        <v>550</v>
      </c>
      <c r="Q77" s="110"/>
      <c r="R77" s="110">
        <f>P77+Q77</f>
        <v>550</v>
      </c>
      <c r="S77" s="110"/>
      <c r="T77" s="110">
        <f t="shared" si="17"/>
        <v>550</v>
      </c>
      <c r="U77" s="111"/>
    </row>
    <row r="78" spans="1:21" ht="24.75" customHeight="1">
      <c r="A78" s="100">
        <v>57</v>
      </c>
      <c r="B78" s="107">
        <v>426124</v>
      </c>
      <c r="C78" s="113" t="s">
        <v>87</v>
      </c>
      <c r="D78" s="109"/>
      <c r="E78" s="112">
        <v>340</v>
      </c>
      <c r="F78" s="110"/>
      <c r="G78" s="110"/>
      <c r="H78" s="110"/>
      <c r="I78" s="110"/>
      <c r="J78" s="110">
        <v>600</v>
      </c>
      <c r="K78" s="110"/>
      <c r="L78" s="149"/>
      <c r="M78" s="110">
        <f>F78+I78+J78+L78</f>
        <v>600</v>
      </c>
      <c r="N78" s="110"/>
      <c r="O78" s="110"/>
      <c r="P78" s="110">
        <f t="shared" si="16"/>
        <v>600</v>
      </c>
      <c r="Q78" s="110"/>
      <c r="R78" s="110">
        <f>P78+Q78</f>
        <v>600</v>
      </c>
      <c r="S78" s="110"/>
      <c r="T78" s="110">
        <f t="shared" si="17"/>
        <v>600</v>
      </c>
      <c r="U78" s="111"/>
    </row>
    <row r="79" spans="1:21" ht="30">
      <c r="A79" s="100">
        <v>58</v>
      </c>
      <c r="B79" s="107">
        <v>426191</v>
      </c>
      <c r="C79" s="113" t="s">
        <v>160</v>
      </c>
      <c r="D79" s="109">
        <v>390</v>
      </c>
      <c r="E79" s="112"/>
      <c r="F79" s="110"/>
      <c r="G79" s="110"/>
      <c r="H79" s="110"/>
      <c r="I79" s="110"/>
      <c r="J79" s="110">
        <v>800</v>
      </c>
      <c r="K79" s="110"/>
      <c r="L79" s="110"/>
      <c r="M79" s="110">
        <f>F79+I79+J79+L79</f>
        <v>800</v>
      </c>
      <c r="N79" s="110"/>
      <c r="O79" s="110"/>
      <c r="P79" s="110">
        <f t="shared" si="16"/>
        <v>800</v>
      </c>
      <c r="Q79" s="110"/>
      <c r="R79" s="110">
        <f>P79+Q79</f>
        <v>800</v>
      </c>
      <c r="S79" s="110"/>
      <c r="T79" s="110">
        <f t="shared" si="17"/>
        <v>800</v>
      </c>
      <c r="U79" s="111"/>
    </row>
    <row r="80" spans="1:21" ht="24.75" customHeight="1">
      <c r="A80" s="175"/>
      <c r="B80" s="180"/>
      <c r="C80" s="181" t="s">
        <v>88</v>
      </c>
      <c r="D80" s="183">
        <f>D81+D82</f>
        <v>150</v>
      </c>
      <c r="E80" s="183">
        <f>E81+E82</f>
        <v>0</v>
      </c>
      <c r="F80" s="183"/>
      <c r="G80" s="183"/>
      <c r="H80" s="183"/>
      <c r="I80" s="183"/>
      <c r="J80" s="183">
        <f>J81+J82</f>
        <v>220</v>
      </c>
      <c r="K80" s="183"/>
      <c r="L80" s="179">
        <f>L81+L82</f>
        <v>0</v>
      </c>
      <c r="M80" s="179">
        <f>F80+H80+J80+K80</f>
        <v>220</v>
      </c>
      <c r="N80" s="114"/>
      <c r="O80" s="101"/>
      <c r="P80" s="101">
        <f t="shared" si="16"/>
        <v>220</v>
      </c>
      <c r="Q80" s="101"/>
      <c r="R80" s="101">
        <f>P80</f>
        <v>220</v>
      </c>
      <c r="S80" s="101"/>
      <c r="T80" s="101">
        <f t="shared" si="17"/>
        <v>220</v>
      </c>
      <c r="U80" s="106"/>
    </row>
    <row r="81" spans="1:21" ht="30">
      <c r="A81" s="100">
        <v>59</v>
      </c>
      <c r="B81" s="107">
        <v>426211</v>
      </c>
      <c r="C81" s="113" t="s">
        <v>189</v>
      </c>
      <c r="D81" s="109">
        <v>50</v>
      </c>
      <c r="E81" s="112"/>
      <c r="F81" s="110"/>
      <c r="G81" s="110"/>
      <c r="H81" s="110"/>
      <c r="I81" s="110"/>
      <c r="J81" s="110">
        <v>50</v>
      </c>
      <c r="K81" s="110"/>
      <c r="L81" s="110"/>
      <c r="M81" s="110">
        <f>F81+I81+J81+L81</f>
        <v>50</v>
      </c>
      <c r="N81" s="110"/>
      <c r="O81" s="110"/>
      <c r="P81" s="110">
        <f t="shared" si="16"/>
        <v>50</v>
      </c>
      <c r="Q81" s="110"/>
      <c r="R81" s="110">
        <f>P81+Q81</f>
        <v>50</v>
      </c>
      <c r="S81" s="110"/>
      <c r="T81" s="110">
        <f t="shared" si="17"/>
        <v>50</v>
      </c>
      <c r="U81" s="111"/>
    </row>
    <row r="82" spans="1:21" ht="24.75" customHeight="1">
      <c r="A82" s="100">
        <v>60</v>
      </c>
      <c r="B82" s="107">
        <v>426221</v>
      </c>
      <c r="C82" s="113" t="s">
        <v>190</v>
      </c>
      <c r="D82" s="109">
        <v>100</v>
      </c>
      <c r="E82" s="112"/>
      <c r="F82" s="110"/>
      <c r="G82" s="110"/>
      <c r="H82" s="110"/>
      <c r="I82" s="110"/>
      <c r="J82" s="110">
        <v>170</v>
      </c>
      <c r="K82" s="110"/>
      <c r="L82" s="149"/>
      <c r="M82" s="110">
        <f>F82+I82+J82+L82</f>
        <v>170</v>
      </c>
      <c r="N82" s="110"/>
      <c r="O82" s="110"/>
      <c r="P82" s="110">
        <f t="shared" si="16"/>
        <v>170</v>
      </c>
      <c r="Q82" s="110"/>
      <c r="R82" s="110">
        <f>P82+Q82</f>
        <v>170</v>
      </c>
      <c r="S82" s="110"/>
      <c r="T82" s="110">
        <f t="shared" si="17"/>
        <v>170</v>
      </c>
      <c r="U82" s="111"/>
    </row>
    <row r="83" spans="1:21" ht="30" customHeight="1">
      <c r="A83" s="175"/>
      <c r="B83" s="180"/>
      <c r="C83" s="181" t="s">
        <v>91</v>
      </c>
      <c r="D83" s="183">
        <f>D84+D85</f>
        <v>780</v>
      </c>
      <c r="E83" s="183">
        <f>E84+E85</f>
        <v>0</v>
      </c>
      <c r="F83" s="183"/>
      <c r="G83" s="183"/>
      <c r="H83" s="183"/>
      <c r="I83" s="183"/>
      <c r="J83" s="183">
        <f>J84+J85</f>
        <v>930</v>
      </c>
      <c r="K83" s="183">
        <f>K84+K85</f>
        <v>0</v>
      </c>
      <c r="L83" s="183"/>
      <c r="M83" s="179">
        <f>F83+H83+J83+K83</f>
        <v>930</v>
      </c>
      <c r="N83" s="114"/>
      <c r="O83" s="101"/>
      <c r="P83" s="101">
        <f t="shared" si="16"/>
        <v>930</v>
      </c>
      <c r="Q83" s="101"/>
      <c r="R83" s="101">
        <f>P83</f>
        <v>930</v>
      </c>
      <c r="S83" s="101"/>
      <c r="T83" s="101">
        <f t="shared" si="17"/>
        <v>930</v>
      </c>
      <c r="U83" s="106"/>
    </row>
    <row r="84" spans="1:21" ht="29.25" customHeight="1">
      <c r="A84" s="100">
        <v>61</v>
      </c>
      <c r="B84" s="107">
        <v>426311</v>
      </c>
      <c r="C84" s="113" t="s">
        <v>92</v>
      </c>
      <c r="D84" s="109">
        <v>390</v>
      </c>
      <c r="E84" s="112"/>
      <c r="F84" s="110"/>
      <c r="G84" s="110"/>
      <c r="H84" s="110"/>
      <c r="I84" s="110"/>
      <c r="J84" s="110">
        <v>600</v>
      </c>
      <c r="K84" s="110"/>
      <c r="L84" s="110"/>
      <c r="M84" s="110">
        <f>F84+I84+J84+L84</f>
        <v>600</v>
      </c>
      <c r="N84" s="110"/>
      <c r="O84" s="110"/>
      <c r="P84" s="110">
        <f t="shared" si="16"/>
        <v>600</v>
      </c>
      <c r="Q84" s="110"/>
      <c r="R84" s="110">
        <f>P84+Q84</f>
        <v>600</v>
      </c>
      <c r="S84" s="110"/>
      <c r="T84" s="110">
        <f t="shared" si="17"/>
        <v>600</v>
      </c>
      <c r="U84" s="111"/>
    </row>
    <row r="85" spans="1:21" ht="27" customHeight="1">
      <c r="A85" s="100">
        <v>62</v>
      </c>
      <c r="B85" s="107">
        <v>426312</v>
      </c>
      <c r="C85" s="113" t="s">
        <v>93</v>
      </c>
      <c r="D85" s="109">
        <v>390</v>
      </c>
      <c r="E85" s="112"/>
      <c r="F85" s="110"/>
      <c r="G85" s="110"/>
      <c r="H85" s="110"/>
      <c r="I85" s="110"/>
      <c r="J85" s="110">
        <v>330</v>
      </c>
      <c r="K85" s="110"/>
      <c r="L85" s="110"/>
      <c r="M85" s="110">
        <f>F85+I85+J85+L85</f>
        <v>330</v>
      </c>
      <c r="N85" s="110"/>
      <c r="O85" s="110"/>
      <c r="P85" s="110">
        <f t="shared" si="16"/>
        <v>330</v>
      </c>
      <c r="Q85" s="110"/>
      <c r="R85" s="110">
        <f>P85+Q85</f>
        <v>330</v>
      </c>
      <c r="S85" s="110"/>
      <c r="T85" s="110">
        <f t="shared" si="17"/>
        <v>330</v>
      </c>
      <c r="U85" s="111"/>
    </row>
    <row r="86" spans="1:21" ht="24.75" customHeight="1">
      <c r="A86" s="175"/>
      <c r="B86" s="177"/>
      <c r="C86" s="181" t="s">
        <v>94</v>
      </c>
      <c r="D86" s="179">
        <f>D87+D88+D89</f>
        <v>600</v>
      </c>
      <c r="E86" s="179">
        <f>E87+E88+E89</f>
        <v>2900</v>
      </c>
      <c r="F86" s="179">
        <f>F87+F88+F89+F90</f>
        <v>5000</v>
      </c>
      <c r="G86" s="179"/>
      <c r="H86" s="179"/>
      <c r="I86" s="179">
        <f>I87+I88+I89</f>
        <v>0</v>
      </c>
      <c r="J86" s="179">
        <f>J87+J88+J89</f>
        <v>990</v>
      </c>
      <c r="K86" s="179">
        <f>K89</f>
        <v>0</v>
      </c>
      <c r="L86" s="179"/>
      <c r="M86" s="179">
        <f>F86+H86+J86+K86</f>
        <v>5990</v>
      </c>
      <c r="N86" s="101"/>
      <c r="O86" s="101"/>
      <c r="P86" s="101">
        <f t="shared" si="16"/>
        <v>5990</v>
      </c>
      <c r="Q86" s="101"/>
      <c r="R86" s="101">
        <f>P86</f>
        <v>5990</v>
      </c>
      <c r="S86" s="101"/>
      <c r="T86" s="101">
        <f t="shared" si="17"/>
        <v>5990</v>
      </c>
      <c r="U86" s="106"/>
    </row>
    <row r="87" spans="1:21" ht="24.75" customHeight="1">
      <c r="A87" s="100">
        <v>63</v>
      </c>
      <c r="B87" s="107">
        <v>426411</v>
      </c>
      <c r="C87" s="113" t="s">
        <v>34</v>
      </c>
      <c r="D87" s="109"/>
      <c r="E87" s="110">
        <v>2900</v>
      </c>
      <c r="F87" s="110">
        <v>5000</v>
      </c>
      <c r="G87" s="110"/>
      <c r="H87" s="110"/>
      <c r="I87" s="149"/>
      <c r="J87" s="110"/>
      <c r="K87" s="110"/>
      <c r="L87" s="110"/>
      <c r="M87" s="110">
        <f>F87+I87+J87+L87</f>
        <v>5000</v>
      </c>
      <c r="N87" s="110"/>
      <c r="O87" s="110"/>
      <c r="P87" s="110">
        <f aca="true" t="shared" si="18" ref="P87:P93">M87+O87</f>
        <v>5000</v>
      </c>
      <c r="Q87" s="110"/>
      <c r="R87" s="110">
        <f aca="true" t="shared" si="19" ref="R87:R93">P87+Q87</f>
        <v>5000</v>
      </c>
      <c r="S87" s="110"/>
      <c r="T87" s="110">
        <f t="shared" si="17"/>
        <v>5000</v>
      </c>
      <c r="U87" s="111"/>
    </row>
    <row r="88" spans="1:21" ht="24.75" customHeight="1">
      <c r="A88" s="100">
        <v>64</v>
      </c>
      <c r="B88" s="107">
        <v>426413</v>
      </c>
      <c r="C88" s="113" t="s">
        <v>7</v>
      </c>
      <c r="D88" s="109">
        <v>300</v>
      </c>
      <c r="E88" s="112"/>
      <c r="F88" s="110"/>
      <c r="G88" s="110"/>
      <c r="H88" s="110"/>
      <c r="I88" s="110"/>
      <c r="J88" s="110">
        <v>300</v>
      </c>
      <c r="K88" s="110"/>
      <c r="L88" s="110"/>
      <c r="M88" s="110">
        <f>F88+I88+J88+L88</f>
        <v>300</v>
      </c>
      <c r="N88" s="110"/>
      <c r="O88" s="110"/>
      <c r="P88" s="110">
        <f t="shared" si="18"/>
        <v>300</v>
      </c>
      <c r="Q88" s="110"/>
      <c r="R88" s="110">
        <f t="shared" si="19"/>
        <v>300</v>
      </c>
      <c r="S88" s="110"/>
      <c r="T88" s="110">
        <f t="shared" si="17"/>
        <v>300</v>
      </c>
      <c r="U88" s="111"/>
    </row>
    <row r="89" spans="1:21" ht="45">
      <c r="A89" s="100">
        <v>65</v>
      </c>
      <c r="B89" s="107">
        <v>426491</v>
      </c>
      <c r="C89" s="113" t="s">
        <v>95</v>
      </c>
      <c r="D89" s="109">
        <v>300</v>
      </c>
      <c r="E89" s="112"/>
      <c r="F89" s="110"/>
      <c r="G89" s="110"/>
      <c r="H89" s="110"/>
      <c r="I89" s="110"/>
      <c r="J89" s="110">
        <v>690</v>
      </c>
      <c r="K89" s="110"/>
      <c r="L89" s="110"/>
      <c r="M89" s="110">
        <f>F89+I89+J89+L89</f>
        <v>690</v>
      </c>
      <c r="N89" s="110"/>
      <c r="O89" s="110"/>
      <c r="P89" s="110">
        <f t="shared" si="18"/>
        <v>690</v>
      </c>
      <c r="Q89" s="110"/>
      <c r="R89" s="110">
        <f t="shared" si="19"/>
        <v>690</v>
      </c>
      <c r="S89" s="110"/>
      <c r="T89" s="110">
        <f t="shared" si="17"/>
        <v>690</v>
      </c>
      <c r="U89" s="111"/>
    </row>
    <row r="90" spans="1:21" ht="24.75" customHeight="1">
      <c r="A90" s="175"/>
      <c r="B90" s="177"/>
      <c r="C90" s="181" t="s">
        <v>96</v>
      </c>
      <c r="D90" s="183">
        <f aca="true" t="shared" si="20" ref="D90:K90">D91+D92+D93</f>
        <v>940</v>
      </c>
      <c r="E90" s="183">
        <f t="shared" si="20"/>
        <v>0</v>
      </c>
      <c r="F90" s="183">
        <f t="shared" si="20"/>
        <v>0</v>
      </c>
      <c r="G90" s="183">
        <f t="shared" si="20"/>
        <v>0</v>
      </c>
      <c r="H90" s="183"/>
      <c r="I90" s="183"/>
      <c r="J90" s="183">
        <f t="shared" si="20"/>
        <v>680</v>
      </c>
      <c r="K90" s="183">
        <f t="shared" si="20"/>
        <v>0</v>
      </c>
      <c r="L90" s="183"/>
      <c r="M90" s="179">
        <f>F90+H90+J90+K90</f>
        <v>680</v>
      </c>
      <c r="N90" s="114"/>
      <c r="O90" s="101"/>
      <c r="P90" s="110">
        <f t="shared" si="18"/>
        <v>680</v>
      </c>
      <c r="Q90" s="101"/>
      <c r="R90" s="110">
        <f t="shared" si="19"/>
        <v>680</v>
      </c>
      <c r="S90" s="110"/>
      <c r="T90" s="101">
        <f t="shared" si="17"/>
        <v>680</v>
      </c>
      <c r="U90" s="111"/>
    </row>
    <row r="91" spans="1:21" ht="24.75" customHeight="1">
      <c r="A91" s="100">
        <v>66</v>
      </c>
      <c r="B91" s="107">
        <v>426531</v>
      </c>
      <c r="C91" s="113" t="s">
        <v>17</v>
      </c>
      <c r="D91" s="109">
        <v>300</v>
      </c>
      <c r="E91" s="112"/>
      <c r="F91" s="110"/>
      <c r="G91" s="110"/>
      <c r="H91" s="110"/>
      <c r="I91" s="110"/>
      <c r="J91" s="110">
        <v>200</v>
      </c>
      <c r="K91" s="110"/>
      <c r="L91" s="110"/>
      <c r="M91" s="110">
        <f>F91+I91+J91+L91</f>
        <v>200</v>
      </c>
      <c r="N91" s="110"/>
      <c r="O91" s="110"/>
      <c r="P91" s="110">
        <f t="shared" si="18"/>
        <v>200</v>
      </c>
      <c r="Q91" s="110"/>
      <c r="R91" s="110">
        <f t="shared" si="19"/>
        <v>200</v>
      </c>
      <c r="S91" s="110"/>
      <c r="T91" s="110">
        <f t="shared" si="17"/>
        <v>200</v>
      </c>
      <c r="U91" s="111"/>
    </row>
    <row r="92" spans="1:21" ht="24.75" customHeight="1">
      <c r="A92" s="100">
        <v>67</v>
      </c>
      <c r="B92" s="107">
        <v>426541</v>
      </c>
      <c r="C92" s="113" t="s">
        <v>18</v>
      </c>
      <c r="D92" s="109">
        <v>300</v>
      </c>
      <c r="E92" s="112"/>
      <c r="F92" s="110"/>
      <c r="G92" s="110"/>
      <c r="H92" s="110"/>
      <c r="I92" s="110"/>
      <c r="J92" s="110">
        <v>200</v>
      </c>
      <c r="K92" s="110"/>
      <c r="L92" s="110"/>
      <c r="M92" s="110">
        <f>F92+I92+J92+L92</f>
        <v>200</v>
      </c>
      <c r="N92" s="110"/>
      <c r="O92" s="110"/>
      <c r="P92" s="110">
        <f t="shared" si="18"/>
        <v>200</v>
      </c>
      <c r="Q92" s="110"/>
      <c r="R92" s="110">
        <f t="shared" si="19"/>
        <v>200</v>
      </c>
      <c r="S92" s="110"/>
      <c r="T92" s="110">
        <f t="shared" si="17"/>
        <v>200</v>
      </c>
      <c r="U92" s="111"/>
    </row>
    <row r="93" spans="1:21" ht="30">
      <c r="A93" s="100">
        <v>68</v>
      </c>
      <c r="B93" s="107">
        <v>426591</v>
      </c>
      <c r="C93" s="113" t="s">
        <v>97</v>
      </c>
      <c r="D93" s="109">
        <v>340</v>
      </c>
      <c r="E93" s="112"/>
      <c r="F93" s="110"/>
      <c r="G93" s="110"/>
      <c r="H93" s="110"/>
      <c r="I93" s="110"/>
      <c r="J93" s="110">
        <v>280</v>
      </c>
      <c r="K93" s="110"/>
      <c r="L93" s="110"/>
      <c r="M93" s="110">
        <f>F93+I93+J93+L93</f>
        <v>280</v>
      </c>
      <c r="N93" s="110"/>
      <c r="O93" s="110"/>
      <c r="P93" s="110">
        <f t="shared" si="18"/>
        <v>280</v>
      </c>
      <c r="Q93" s="110"/>
      <c r="R93" s="110">
        <f t="shared" si="19"/>
        <v>280</v>
      </c>
      <c r="S93" s="110"/>
      <c r="T93" s="110">
        <f t="shared" si="17"/>
        <v>280</v>
      </c>
      <c r="U93" s="111"/>
    </row>
    <row r="94" spans="1:21" ht="31.5" customHeight="1">
      <c r="A94" s="175"/>
      <c r="B94" s="180"/>
      <c r="C94" s="181" t="s">
        <v>98</v>
      </c>
      <c r="D94" s="179" t="e">
        <f>D95+D96+D97+#REF!+D98+#REF!+D101+D102+D103+D104+D105+D106+D107+D108+D109</f>
        <v>#REF!</v>
      </c>
      <c r="E94" s="179" t="e">
        <f>E95+E96+E97+#REF!+E98+#REF!+E101+E102+E103+E104+E105+E106+E107+E108+E109</f>
        <v>#REF!</v>
      </c>
      <c r="F94" s="179">
        <f>F95+F96+F97+F98+F99+F100+F101+F102+F103+F104+F105+F106+F107+F108+F109</f>
        <v>2411216</v>
      </c>
      <c r="G94" s="179">
        <f>G95+G96+G97+G98+G99+G100+G101+G102+G103+G104+G105+G106+G107+G108+G109</f>
        <v>0</v>
      </c>
      <c r="H94" s="179"/>
      <c r="I94" s="179">
        <f>I95+I96+I97+I98+I99+I101+I102+I103+I104+I105+I106+I107+I108+I109</f>
        <v>0</v>
      </c>
      <c r="J94" s="179">
        <f>J95+J96+J97+J98+J99+J100+J101+J102+J103+J104+J105+J106+J107+J108+J109</f>
        <v>72250</v>
      </c>
      <c r="K94" s="179" t="e">
        <f>K95+K96+K97+K98+K99+K100+K101+K102+K103+K104+K105+K106+K107+K108+K109+#REF!</f>
        <v>#REF!</v>
      </c>
      <c r="L94" s="179">
        <f>L95+L96+L97+L98+L99+L101+L102+L103+L104+L105+L106+L107+L108+L109</f>
        <v>0</v>
      </c>
      <c r="M94" s="179">
        <f>F94+J94</f>
        <v>2483466</v>
      </c>
      <c r="N94" s="101" t="e">
        <f>M95+M96+M97+M98+N100+#REF!+M101+M102+M103+M104+M105+M106+M107+M108+M109</f>
        <v>#REF!</v>
      </c>
      <c r="O94" s="101"/>
      <c r="P94" s="101">
        <f>M94+O94</f>
        <v>2483466</v>
      </c>
      <c r="Q94" s="101"/>
      <c r="R94" s="101" t="e">
        <f>R95+R96+R97+R98+R100+#REF!+R101+R102+R103+R104+R105+R106+R107+R108+R109</f>
        <v>#REF!</v>
      </c>
      <c r="S94" s="101" t="e">
        <f>S95+S96+S97+S98+S99+S100+S101+S102+S103+S104+S105+S106+S107+S108+S109+#REF!</f>
        <v>#REF!</v>
      </c>
      <c r="T94" s="101" t="e">
        <f t="shared" si="17"/>
        <v>#REF!</v>
      </c>
      <c r="U94" s="106"/>
    </row>
    <row r="95" spans="1:21" ht="24.75" customHeight="1">
      <c r="A95" s="100">
        <v>69</v>
      </c>
      <c r="B95" s="107">
        <v>426711</v>
      </c>
      <c r="C95" s="113" t="s">
        <v>164</v>
      </c>
      <c r="D95" s="109"/>
      <c r="E95" s="110">
        <v>2900</v>
      </c>
      <c r="F95" s="110">
        <v>2000</v>
      </c>
      <c r="G95" s="110"/>
      <c r="H95" s="110"/>
      <c r="I95" s="110"/>
      <c r="J95" s="110"/>
      <c r="K95" s="110"/>
      <c r="L95" s="110"/>
      <c r="M95" s="110">
        <f aca="true" t="shared" si="21" ref="M95:M109">F95+I95+J95+L95</f>
        <v>2000</v>
      </c>
      <c r="N95" s="110"/>
      <c r="O95" s="110"/>
      <c r="P95" s="110">
        <f aca="true" t="shared" si="22" ref="P95:P109">M95+O95</f>
        <v>2000</v>
      </c>
      <c r="Q95" s="110"/>
      <c r="R95" s="110">
        <f aca="true" t="shared" si="23" ref="R95:R109">P95+Q95</f>
        <v>2000</v>
      </c>
      <c r="S95" s="110">
        <v>1000</v>
      </c>
      <c r="T95" s="110">
        <f t="shared" si="17"/>
        <v>3000</v>
      </c>
      <c r="U95" s="111"/>
    </row>
    <row r="96" spans="1:21" ht="33.75" customHeight="1">
      <c r="A96" s="100">
        <v>70</v>
      </c>
      <c r="B96" s="107">
        <v>4267111</v>
      </c>
      <c r="C96" s="113" t="s">
        <v>99</v>
      </c>
      <c r="D96" s="109"/>
      <c r="E96" s="110">
        <v>2500</v>
      </c>
      <c r="F96" s="110">
        <v>2000</v>
      </c>
      <c r="G96" s="110"/>
      <c r="H96" s="110"/>
      <c r="I96" s="110"/>
      <c r="J96" s="110"/>
      <c r="K96" s="110"/>
      <c r="L96" s="110"/>
      <c r="M96" s="110">
        <f t="shared" si="21"/>
        <v>2000</v>
      </c>
      <c r="N96" s="110"/>
      <c r="O96" s="110"/>
      <c r="P96" s="110">
        <f t="shared" si="22"/>
        <v>2000</v>
      </c>
      <c r="Q96" s="110"/>
      <c r="R96" s="110">
        <f t="shared" si="23"/>
        <v>2000</v>
      </c>
      <c r="S96" s="110"/>
      <c r="T96" s="110">
        <f t="shared" si="17"/>
        <v>2000</v>
      </c>
      <c r="U96" s="111"/>
    </row>
    <row r="97" spans="1:21" ht="24.75" customHeight="1">
      <c r="A97" s="100">
        <f>A96+1</f>
        <v>71</v>
      </c>
      <c r="B97" s="107">
        <v>4267112</v>
      </c>
      <c r="C97" s="113" t="s">
        <v>8</v>
      </c>
      <c r="D97" s="109"/>
      <c r="E97" s="112">
        <v>800</v>
      </c>
      <c r="F97" s="110">
        <v>1000</v>
      </c>
      <c r="G97" s="110"/>
      <c r="H97" s="110"/>
      <c r="I97" s="110"/>
      <c r="J97" s="110"/>
      <c r="K97" s="110"/>
      <c r="L97" s="110"/>
      <c r="M97" s="110">
        <f t="shared" si="21"/>
        <v>1000</v>
      </c>
      <c r="N97" s="110"/>
      <c r="O97" s="110"/>
      <c r="P97" s="110">
        <f t="shared" si="22"/>
        <v>1000</v>
      </c>
      <c r="Q97" s="110"/>
      <c r="R97" s="110">
        <f t="shared" si="23"/>
        <v>1000</v>
      </c>
      <c r="S97" s="110">
        <v>500</v>
      </c>
      <c r="T97" s="110">
        <f t="shared" si="17"/>
        <v>1500</v>
      </c>
      <c r="U97" s="111"/>
    </row>
    <row r="98" spans="1:21" ht="49.5" customHeight="1">
      <c r="A98" s="100">
        <f>A97+1</f>
        <v>72</v>
      </c>
      <c r="B98" s="107">
        <v>426721</v>
      </c>
      <c r="C98" s="113" t="s">
        <v>191</v>
      </c>
      <c r="D98" s="109"/>
      <c r="E98" s="110">
        <v>22800</v>
      </c>
      <c r="F98" s="110">
        <v>40000</v>
      </c>
      <c r="G98" s="110"/>
      <c r="H98" s="110"/>
      <c r="I98" s="149"/>
      <c r="J98" s="110"/>
      <c r="K98" s="110"/>
      <c r="L98" s="110"/>
      <c r="M98" s="110">
        <f t="shared" si="21"/>
        <v>40000</v>
      </c>
      <c r="N98" s="110"/>
      <c r="O98" s="110"/>
      <c r="P98" s="110">
        <f t="shared" si="22"/>
        <v>40000</v>
      </c>
      <c r="Q98" s="110">
        <v>833</v>
      </c>
      <c r="R98" s="110">
        <f t="shared" si="23"/>
        <v>40833</v>
      </c>
      <c r="S98" s="110">
        <v>10500</v>
      </c>
      <c r="T98" s="110">
        <f t="shared" si="17"/>
        <v>50500</v>
      </c>
      <c r="U98" s="111"/>
    </row>
    <row r="99" spans="1:21" ht="24.75" customHeight="1">
      <c r="A99" s="100">
        <f aca="true" t="shared" si="24" ref="A99:A105">A98+1</f>
        <v>73</v>
      </c>
      <c r="B99" s="107">
        <v>426751</v>
      </c>
      <c r="C99" s="113" t="s">
        <v>193</v>
      </c>
      <c r="D99" s="109"/>
      <c r="E99" s="110">
        <v>7000</v>
      </c>
      <c r="F99" s="110">
        <v>12000</v>
      </c>
      <c r="G99" s="110"/>
      <c r="H99" s="110"/>
      <c r="I99" s="110"/>
      <c r="J99" s="110"/>
      <c r="K99" s="110"/>
      <c r="L99" s="110"/>
      <c r="M99" s="110">
        <f t="shared" si="21"/>
        <v>12000</v>
      </c>
      <c r="N99" s="110"/>
      <c r="O99" s="110"/>
      <c r="P99" s="110">
        <f>M99+O99</f>
        <v>12000</v>
      </c>
      <c r="Q99" s="110"/>
      <c r="R99" s="110">
        <f>P99+Q99</f>
        <v>12000</v>
      </c>
      <c r="S99" s="110"/>
      <c r="T99" s="110">
        <f t="shared" si="17"/>
        <v>12000</v>
      </c>
      <c r="U99" s="111"/>
    </row>
    <row r="100" spans="1:21" ht="36" customHeight="1">
      <c r="A100" s="100">
        <f t="shared" si="24"/>
        <v>74</v>
      </c>
      <c r="B100" s="104">
        <v>426741</v>
      </c>
      <c r="C100" s="68" t="s">
        <v>192</v>
      </c>
      <c r="D100" s="109"/>
      <c r="E100" s="110"/>
      <c r="F100" s="110">
        <v>2317166</v>
      </c>
      <c r="G100" s="110"/>
      <c r="H100" s="110"/>
      <c r="I100" s="110"/>
      <c r="J100" s="110">
        <v>72000</v>
      </c>
      <c r="K100" s="110"/>
      <c r="L100" s="110"/>
      <c r="M100" s="110">
        <f t="shared" si="21"/>
        <v>2389166</v>
      </c>
      <c r="N100" s="101">
        <v>72840</v>
      </c>
      <c r="O100" s="110"/>
      <c r="P100" s="110">
        <f t="shared" si="22"/>
        <v>2389166</v>
      </c>
      <c r="Q100" s="110"/>
      <c r="R100" s="110">
        <f t="shared" si="23"/>
        <v>2389166</v>
      </c>
      <c r="S100" s="110"/>
      <c r="T100" s="110">
        <f t="shared" si="17"/>
        <v>2389166</v>
      </c>
      <c r="U100" s="111"/>
    </row>
    <row r="101" spans="1:21" ht="24.75" customHeight="1">
      <c r="A101" s="100">
        <f t="shared" si="24"/>
        <v>75</v>
      </c>
      <c r="B101" s="107">
        <v>4267511</v>
      </c>
      <c r="C101" s="113" t="s">
        <v>36</v>
      </c>
      <c r="D101" s="109">
        <v>100</v>
      </c>
      <c r="E101" s="112"/>
      <c r="F101" s="110"/>
      <c r="G101" s="110"/>
      <c r="H101" s="110"/>
      <c r="I101" s="110"/>
      <c r="J101" s="110">
        <v>250</v>
      </c>
      <c r="K101" s="110"/>
      <c r="L101" s="149"/>
      <c r="M101" s="110">
        <f t="shared" si="21"/>
        <v>250</v>
      </c>
      <c r="N101" s="110"/>
      <c r="O101" s="110"/>
      <c r="P101" s="110">
        <f t="shared" si="22"/>
        <v>250</v>
      </c>
      <c r="Q101" s="110"/>
      <c r="R101" s="110">
        <f t="shared" si="23"/>
        <v>250</v>
      </c>
      <c r="S101" s="110"/>
      <c r="T101" s="110">
        <f t="shared" si="17"/>
        <v>250</v>
      </c>
      <c r="U101" s="111"/>
    </row>
    <row r="102" spans="1:21" ht="75">
      <c r="A102" s="100">
        <v>76</v>
      </c>
      <c r="B102" s="107">
        <v>426791</v>
      </c>
      <c r="C102" s="113" t="s">
        <v>101</v>
      </c>
      <c r="D102" s="109"/>
      <c r="E102" s="110">
        <v>2900</v>
      </c>
      <c r="F102" s="110">
        <v>4000</v>
      </c>
      <c r="G102" s="110"/>
      <c r="H102" s="110"/>
      <c r="I102" s="110"/>
      <c r="J102" s="110"/>
      <c r="K102" s="110"/>
      <c r="L102" s="110"/>
      <c r="M102" s="110">
        <f t="shared" si="21"/>
        <v>4000</v>
      </c>
      <c r="N102" s="110"/>
      <c r="O102" s="110"/>
      <c r="P102" s="110">
        <f t="shared" si="22"/>
        <v>4000</v>
      </c>
      <c r="Q102" s="110"/>
      <c r="R102" s="110">
        <f t="shared" si="23"/>
        <v>4000</v>
      </c>
      <c r="S102" s="110">
        <v>500</v>
      </c>
      <c r="T102" s="110">
        <f t="shared" si="17"/>
        <v>4500</v>
      </c>
      <c r="U102" s="111"/>
    </row>
    <row r="103" spans="1:21" ht="28.5" customHeight="1">
      <c r="A103" s="100">
        <f t="shared" si="24"/>
        <v>77</v>
      </c>
      <c r="B103" s="107">
        <v>4267911</v>
      </c>
      <c r="C103" s="113" t="s">
        <v>26</v>
      </c>
      <c r="D103" s="109"/>
      <c r="E103" s="110">
        <v>7000</v>
      </c>
      <c r="F103" s="110">
        <v>2000</v>
      </c>
      <c r="G103" s="110"/>
      <c r="H103" s="110"/>
      <c r="I103" s="149"/>
      <c r="J103" s="110"/>
      <c r="K103" s="110"/>
      <c r="L103" s="110"/>
      <c r="M103" s="110">
        <f t="shared" si="21"/>
        <v>2000</v>
      </c>
      <c r="N103" s="110"/>
      <c r="O103" s="110"/>
      <c r="P103" s="110">
        <f t="shared" si="22"/>
        <v>2000</v>
      </c>
      <c r="Q103" s="110"/>
      <c r="R103" s="110">
        <f t="shared" si="23"/>
        <v>2000</v>
      </c>
      <c r="S103" s="110">
        <v>200</v>
      </c>
      <c r="T103" s="110">
        <f t="shared" si="17"/>
        <v>2200</v>
      </c>
      <c r="U103" s="111"/>
    </row>
    <row r="104" spans="1:21" ht="24.75" customHeight="1">
      <c r="A104" s="100">
        <f t="shared" si="24"/>
        <v>78</v>
      </c>
      <c r="B104" s="107">
        <v>4267912</v>
      </c>
      <c r="C104" s="113" t="s">
        <v>27</v>
      </c>
      <c r="D104" s="109"/>
      <c r="E104" s="110">
        <v>3000</v>
      </c>
      <c r="F104" s="110">
        <v>800</v>
      </c>
      <c r="G104" s="110"/>
      <c r="H104" s="110"/>
      <c r="I104" s="110"/>
      <c r="J104" s="110"/>
      <c r="K104" s="110"/>
      <c r="L104" s="110"/>
      <c r="M104" s="110">
        <f t="shared" si="21"/>
        <v>800</v>
      </c>
      <c r="N104" s="110"/>
      <c r="O104" s="110"/>
      <c r="P104" s="110">
        <f t="shared" si="22"/>
        <v>800</v>
      </c>
      <c r="Q104" s="110"/>
      <c r="R104" s="110">
        <f t="shared" si="23"/>
        <v>800</v>
      </c>
      <c r="S104" s="110"/>
      <c r="T104" s="110">
        <f t="shared" si="17"/>
        <v>800</v>
      </c>
      <c r="U104" s="111"/>
    </row>
    <row r="105" spans="1:21" ht="38.25" customHeight="1">
      <c r="A105" s="100">
        <f t="shared" si="24"/>
        <v>79</v>
      </c>
      <c r="B105" s="107">
        <v>4267913</v>
      </c>
      <c r="C105" s="113" t="s">
        <v>102</v>
      </c>
      <c r="D105" s="109"/>
      <c r="E105" s="110">
        <v>700</v>
      </c>
      <c r="F105" s="110">
        <v>800</v>
      </c>
      <c r="G105" s="110"/>
      <c r="H105" s="110"/>
      <c r="I105" s="149"/>
      <c r="J105" s="110"/>
      <c r="K105" s="110"/>
      <c r="L105" s="110"/>
      <c r="M105" s="110">
        <f t="shared" si="21"/>
        <v>800</v>
      </c>
      <c r="N105" s="110"/>
      <c r="O105" s="110"/>
      <c r="P105" s="110">
        <f t="shared" si="22"/>
        <v>800</v>
      </c>
      <c r="Q105" s="110"/>
      <c r="R105" s="110">
        <f t="shared" si="23"/>
        <v>800</v>
      </c>
      <c r="S105" s="110"/>
      <c r="T105" s="110">
        <f t="shared" si="17"/>
        <v>800</v>
      </c>
      <c r="U105" s="111"/>
    </row>
    <row r="106" spans="1:21" ht="24.75" customHeight="1">
      <c r="A106" s="100">
        <f>A105+1</f>
        <v>80</v>
      </c>
      <c r="B106" s="107">
        <v>4267914</v>
      </c>
      <c r="C106" s="113" t="s">
        <v>9</v>
      </c>
      <c r="D106" s="109"/>
      <c r="E106" s="110">
        <v>1300</v>
      </c>
      <c r="F106" s="110">
        <v>950</v>
      </c>
      <c r="G106" s="110"/>
      <c r="H106" s="110"/>
      <c r="I106" s="149"/>
      <c r="J106" s="110"/>
      <c r="K106" s="110"/>
      <c r="L106" s="110"/>
      <c r="M106" s="110">
        <f t="shared" si="21"/>
        <v>950</v>
      </c>
      <c r="N106" s="110"/>
      <c r="O106" s="110"/>
      <c r="P106" s="110">
        <f t="shared" si="22"/>
        <v>950</v>
      </c>
      <c r="Q106" s="110"/>
      <c r="R106" s="110">
        <f t="shared" si="23"/>
        <v>950</v>
      </c>
      <c r="S106" s="110">
        <v>300</v>
      </c>
      <c r="T106" s="110">
        <f t="shared" si="17"/>
        <v>1250</v>
      </c>
      <c r="U106" s="111"/>
    </row>
    <row r="107" spans="1:21" ht="27" customHeight="1">
      <c r="A107" s="100">
        <f>A106+1</f>
        <v>81</v>
      </c>
      <c r="B107" s="107">
        <v>4267915</v>
      </c>
      <c r="C107" s="113" t="s">
        <v>103</v>
      </c>
      <c r="D107" s="109"/>
      <c r="E107" s="112">
        <v>340</v>
      </c>
      <c r="F107" s="110">
        <v>1000</v>
      </c>
      <c r="G107" s="110"/>
      <c r="H107" s="110"/>
      <c r="I107" s="149"/>
      <c r="J107" s="110"/>
      <c r="K107" s="110"/>
      <c r="L107" s="110"/>
      <c r="M107" s="110">
        <f t="shared" si="21"/>
        <v>1000</v>
      </c>
      <c r="N107" s="110"/>
      <c r="O107" s="110"/>
      <c r="P107" s="110">
        <f t="shared" si="22"/>
        <v>1000</v>
      </c>
      <c r="Q107" s="110"/>
      <c r="R107" s="110">
        <f t="shared" si="23"/>
        <v>1000</v>
      </c>
      <c r="S107" s="110"/>
      <c r="T107" s="110">
        <f t="shared" si="17"/>
        <v>1000</v>
      </c>
      <c r="U107" s="111"/>
    </row>
    <row r="108" spans="1:21" ht="36" customHeight="1">
      <c r="A108" s="100">
        <f>A107+1</f>
        <v>82</v>
      </c>
      <c r="B108" s="107">
        <v>4267916</v>
      </c>
      <c r="C108" s="113" t="s">
        <v>28</v>
      </c>
      <c r="D108" s="109"/>
      <c r="E108" s="110">
        <v>5000</v>
      </c>
      <c r="F108" s="110">
        <v>6000</v>
      </c>
      <c r="G108" s="110"/>
      <c r="H108" s="110"/>
      <c r="I108" s="110"/>
      <c r="J108" s="110"/>
      <c r="K108" s="110"/>
      <c r="L108" s="110"/>
      <c r="M108" s="110">
        <f t="shared" si="21"/>
        <v>6000</v>
      </c>
      <c r="N108" s="110"/>
      <c r="O108" s="110"/>
      <c r="P108" s="110">
        <f t="shared" si="22"/>
        <v>6000</v>
      </c>
      <c r="Q108" s="110"/>
      <c r="R108" s="110">
        <f t="shared" si="23"/>
        <v>6000</v>
      </c>
      <c r="S108" s="110">
        <v>1592</v>
      </c>
      <c r="T108" s="110">
        <f t="shared" si="17"/>
        <v>7592</v>
      </c>
      <c r="U108" s="111"/>
    </row>
    <row r="109" spans="1:21" ht="24.75" customHeight="1">
      <c r="A109" s="100">
        <v>83</v>
      </c>
      <c r="B109" s="107">
        <v>4267917</v>
      </c>
      <c r="C109" s="113" t="s">
        <v>29</v>
      </c>
      <c r="D109" s="109"/>
      <c r="E109" s="110">
        <v>5000</v>
      </c>
      <c r="F109" s="110">
        <v>21500</v>
      </c>
      <c r="G109" s="110"/>
      <c r="H109" s="110"/>
      <c r="I109" s="110"/>
      <c r="J109" s="110"/>
      <c r="K109" s="110"/>
      <c r="L109" s="110"/>
      <c r="M109" s="110">
        <f t="shared" si="21"/>
        <v>21500</v>
      </c>
      <c r="N109" s="119"/>
      <c r="O109" s="110"/>
      <c r="P109" s="110">
        <f t="shared" si="22"/>
        <v>21500</v>
      </c>
      <c r="Q109" s="110"/>
      <c r="R109" s="110">
        <f t="shared" si="23"/>
        <v>21500</v>
      </c>
      <c r="S109" s="110"/>
      <c r="T109" s="110">
        <f t="shared" si="17"/>
        <v>21500</v>
      </c>
      <c r="U109" s="111"/>
    </row>
    <row r="110" spans="1:21" ht="30.75" customHeight="1">
      <c r="A110" s="175"/>
      <c r="B110" s="180"/>
      <c r="C110" s="181" t="s">
        <v>104</v>
      </c>
      <c r="D110" s="179">
        <f aca="true" t="shared" si="25" ref="D110:J110">D111+D115</f>
        <v>780</v>
      </c>
      <c r="E110" s="179">
        <f t="shared" si="25"/>
        <v>2800</v>
      </c>
      <c r="F110" s="179">
        <f t="shared" si="25"/>
        <v>2900</v>
      </c>
      <c r="G110" s="179">
        <f t="shared" si="25"/>
        <v>0</v>
      </c>
      <c r="H110" s="179">
        <f>H115</f>
        <v>0</v>
      </c>
      <c r="I110" s="179">
        <f>I111+I115</f>
        <v>0</v>
      </c>
      <c r="J110" s="179">
        <f t="shared" si="25"/>
        <v>1240</v>
      </c>
      <c r="K110" s="179">
        <v>0</v>
      </c>
      <c r="L110" s="179">
        <f>L111+L115</f>
        <v>0</v>
      </c>
      <c r="M110" s="179">
        <f>F110+H110+J110+K110</f>
        <v>4140</v>
      </c>
      <c r="N110" s="105"/>
      <c r="O110" s="101"/>
      <c r="P110" s="101">
        <f aca="true" t="shared" si="26" ref="P110:P119">M110+O110</f>
        <v>4140</v>
      </c>
      <c r="Q110" s="101"/>
      <c r="R110" s="101">
        <f>P110</f>
        <v>4140</v>
      </c>
      <c r="S110" s="101"/>
      <c r="T110" s="101">
        <f t="shared" si="17"/>
        <v>4140</v>
      </c>
      <c r="U110" s="106"/>
    </row>
    <row r="111" spans="1:21" ht="24.75" customHeight="1">
      <c r="A111" s="175"/>
      <c r="B111" s="177"/>
      <c r="C111" s="181" t="s">
        <v>105</v>
      </c>
      <c r="D111" s="179">
        <f aca="true" t="shared" si="27" ref="D111:K111">D112+D113+D114</f>
        <v>680</v>
      </c>
      <c r="E111" s="179">
        <f t="shared" si="27"/>
        <v>1100</v>
      </c>
      <c r="F111" s="179">
        <f t="shared" si="27"/>
        <v>0</v>
      </c>
      <c r="G111" s="179">
        <f t="shared" si="27"/>
        <v>0</v>
      </c>
      <c r="H111" s="179"/>
      <c r="I111" s="179"/>
      <c r="J111" s="179">
        <f t="shared" si="27"/>
        <v>990</v>
      </c>
      <c r="K111" s="179">
        <f t="shared" si="27"/>
        <v>0</v>
      </c>
      <c r="L111" s="179"/>
      <c r="M111" s="179">
        <f>F111+G111+J111+K111</f>
        <v>990</v>
      </c>
      <c r="N111" s="119"/>
      <c r="O111" s="110"/>
      <c r="P111" s="110">
        <f t="shared" si="26"/>
        <v>990</v>
      </c>
      <c r="Q111" s="110"/>
      <c r="R111" s="110">
        <f>P111</f>
        <v>990</v>
      </c>
      <c r="S111" s="110"/>
      <c r="T111" s="110">
        <f t="shared" si="17"/>
        <v>990</v>
      </c>
      <c r="U111" s="106"/>
    </row>
    <row r="112" spans="1:21" ht="24.75" customHeight="1">
      <c r="A112" s="100">
        <v>84</v>
      </c>
      <c r="B112" s="107">
        <v>426811</v>
      </c>
      <c r="C112" s="113" t="s">
        <v>47</v>
      </c>
      <c r="D112" s="109"/>
      <c r="E112" s="110">
        <v>1100</v>
      </c>
      <c r="F112" s="110"/>
      <c r="G112" s="110"/>
      <c r="H112" s="110"/>
      <c r="I112" s="110"/>
      <c r="J112" s="110">
        <v>990</v>
      </c>
      <c r="K112" s="110"/>
      <c r="L112" s="110"/>
      <c r="M112" s="110">
        <f>F112+I112+J112+L112</f>
        <v>990</v>
      </c>
      <c r="N112" s="110"/>
      <c r="O112" s="110"/>
      <c r="P112" s="110">
        <f t="shared" si="26"/>
        <v>990</v>
      </c>
      <c r="Q112" s="110"/>
      <c r="R112" s="110">
        <f>P112+Q112</f>
        <v>990</v>
      </c>
      <c r="S112" s="110"/>
      <c r="T112" s="110">
        <f t="shared" si="17"/>
        <v>990</v>
      </c>
      <c r="U112" s="111"/>
    </row>
    <row r="113" spans="1:21" ht="37.5" customHeight="1" hidden="1">
      <c r="A113" s="100">
        <v>84</v>
      </c>
      <c r="B113" s="107">
        <v>426812</v>
      </c>
      <c r="C113" s="113" t="s">
        <v>106</v>
      </c>
      <c r="D113" s="109">
        <v>340</v>
      </c>
      <c r="E113" s="112"/>
      <c r="F113" s="110"/>
      <c r="G113" s="110"/>
      <c r="H113" s="110"/>
      <c r="I113" s="110"/>
      <c r="J113" s="110"/>
      <c r="K113" s="110"/>
      <c r="L113" s="110"/>
      <c r="M113" s="101">
        <f>F113+G113+J113+K113</f>
        <v>0</v>
      </c>
      <c r="N113" s="110"/>
      <c r="O113" s="110"/>
      <c r="P113" s="110">
        <f t="shared" si="26"/>
        <v>0</v>
      </c>
      <c r="Q113" s="110"/>
      <c r="R113" s="110">
        <f>P113+Q113</f>
        <v>0</v>
      </c>
      <c r="S113" s="110"/>
      <c r="T113" s="101">
        <f t="shared" si="17"/>
        <v>0</v>
      </c>
      <c r="U113" s="111"/>
    </row>
    <row r="114" spans="1:21" ht="55.5" customHeight="1" hidden="1">
      <c r="A114" s="100">
        <v>85</v>
      </c>
      <c r="B114" s="107">
        <v>426819</v>
      </c>
      <c r="C114" s="113" t="s">
        <v>107</v>
      </c>
      <c r="D114" s="109">
        <v>340</v>
      </c>
      <c r="E114" s="112"/>
      <c r="F114" s="110">
        <v>0</v>
      </c>
      <c r="G114" s="110"/>
      <c r="H114" s="110"/>
      <c r="I114" s="110"/>
      <c r="J114" s="110"/>
      <c r="K114" s="110"/>
      <c r="L114" s="110"/>
      <c r="M114" s="101">
        <v>0</v>
      </c>
      <c r="N114" s="110"/>
      <c r="O114" s="110"/>
      <c r="P114" s="110">
        <f t="shared" si="26"/>
        <v>0</v>
      </c>
      <c r="Q114" s="110"/>
      <c r="R114" s="110">
        <f>P114+Q114</f>
        <v>0</v>
      </c>
      <c r="S114" s="110"/>
      <c r="T114" s="101">
        <f t="shared" si="17"/>
        <v>0</v>
      </c>
      <c r="U114" s="111"/>
    </row>
    <row r="115" spans="1:21" ht="24.75" customHeight="1">
      <c r="A115" s="175"/>
      <c r="B115" s="177"/>
      <c r="C115" s="181" t="s">
        <v>108</v>
      </c>
      <c r="D115" s="179">
        <f aca="true" t="shared" si="28" ref="D115:K115">D116+D117+D118</f>
        <v>100</v>
      </c>
      <c r="E115" s="179">
        <f t="shared" si="28"/>
        <v>1700</v>
      </c>
      <c r="F115" s="179">
        <f t="shared" si="28"/>
        <v>2900</v>
      </c>
      <c r="G115" s="179">
        <f t="shared" si="28"/>
        <v>0</v>
      </c>
      <c r="H115" s="179">
        <f>H117</f>
        <v>0</v>
      </c>
      <c r="I115" s="179">
        <f>I116+I117+I118</f>
        <v>0</v>
      </c>
      <c r="J115" s="179">
        <f t="shared" si="28"/>
        <v>250</v>
      </c>
      <c r="K115" s="179">
        <f t="shared" si="28"/>
        <v>0</v>
      </c>
      <c r="L115" s="179">
        <f>L116+L117+L118</f>
        <v>0</v>
      </c>
      <c r="M115" s="179">
        <f>F115+H115+J115+K115</f>
        <v>3150</v>
      </c>
      <c r="N115" s="105"/>
      <c r="O115" s="101"/>
      <c r="P115" s="101">
        <f t="shared" si="26"/>
        <v>3150</v>
      </c>
      <c r="Q115" s="101"/>
      <c r="R115" s="101">
        <f>P115</f>
        <v>3150</v>
      </c>
      <c r="S115" s="101"/>
      <c r="T115" s="101">
        <f t="shared" si="17"/>
        <v>3150</v>
      </c>
      <c r="U115" s="106"/>
    </row>
    <row r="116" spans="1:21" ht="36" customHeight="1">
      <c r="A116" s="100">
        <v>85</v>
      </c>
      <c r="B116" s="107">
        <v>426821</v>
      </c>
      <c r="C116" s="113" t="s">
        <v>109</v>
      </c>
      <c r="D116" s="109"/>
      <c r="E116" s="112">
        <v>800</v>
      </c>
      <c r="F116" s="110">
        <v>1400</v>
      </c>
      <c r="G116" s="110"/>
      <c r="H116" s="110"/>
      <c r="I116" s="149"/>
      <c r="J116" s="110"/>
      <c r="K116" s="110"/>
      <c r="L116" s="149"/>
      <c r="M116" s="110">
        <f>F116+I116+J116+L116</f>
        <v>1400</v>
      </c>
      <c r="N116" s="110"/>
      <c r="O116" s="110"/>
      <c r="P116" s="110">
        <f t="shared" si="26"/>
        <v>1400</v>
      </c>
      <c r="Q116" s="110"/>
      <c r="R116" s="110">
        <f>P116+Q116</f>
        <v>1400</v>
      </c>
      <c r="S116" s="110"/>
      <c r="T116" s="110">
        <f t="shared" si="17"/>
        <v>1400</v>
      </c>
      <c r="U116" s="111"/>
    </row>
    <row r="117" spans="1:21" ht="36" customHeight="1">
      <c r="A117" s="100">
        <v>86</v>
      </c>
      <c r="B117" s="107">
        <v>426822</v>
      </c>
      <c r="C117" s="113" t="s">
        <v>30</v>
      </c>
      <c r="D117" s="109"/>
      <c r="E117" s="110">
        <v>900</v>
      </c>
      <c r="F117" s="110">
        <v>1500</v>
      </c>
      <c r="G117" s="110"/>
      <c r="H117" s="110"/>
      <c r="I117" s="149"/>
      <c r="J117" s="110"/>
      <c r="K117" s="110"/>
      <c r="L117" s="149"/>
      <c r="M117" s="110">
        <f>F117+I117+J117+L117</f>
        <v>1500</v>
      </c>
      <c r="N117" s="110"/>
      <c r="O117" s="110"/>
      <c r="P117" s="110">
        <f t="shared" si="26"/>
        <v>1500</v>
      </c>
      <c r="Q117" s="110"/>
      <c r="R117" s="110">
        <f>P117+Q117</f>
        <v>1500</v>
      </c>
      <c r="S117" s="110"/>
      <c r="T117" s="110">
        <f t="shared" si="17"/>
        <v>1500</v>
      </c>
      <c r="U117" s="111"/>
    </row>
    <row r="118" spans="1:21" ht="30">
      <c r="A118" s="100">
        <v>87</v>
      </c>
      <c r="B118" s="107">
        <v>426829</v>
      </c>
      <c r="C118" s="113" t="s">
        <v>214</v>
      </c>
      <c r="D118" s="109">
        <v>100</v>
      </c>
      <c r="E118" s="112"/>
      <c r="F118" s="110"/>
      <c r="G118" s="110"/>
      <c r="H118" s="110"/>
      <c r="I118" s="110"/>
      <c r="J118" s="110">
        <v>250</v>
      </c>
      <c r="K118" s="110"/>
      <c r="L118" s="149"/>
      <c r="M118" s="110">
        <f>F118+I118+J118+L118</f>
        <v>250</v>
      </c>
      <c r="N118" s="110"/>
      <c r="O118" s="110"/>
      <c r="P118" s="110">
        <f t="shared" si="26"/>
        <v>250</v>
      </c>
      <c r="Q118" s="110"/>
      <c r="R118" s="110">
        <f>P118+Q118</f>
        <v>250</v>
      </c>
      <c r="S118" s="110"/>
      <c r="T118" s="110">
        <f t="shared" si="17"/>
        <v>250</v>
      </c>
      <c r="U118" s="111"/>
    </row>
    <row r="119" spans="1:21" ht="24.75" customHeight="1">
      <c r="A119" s="175"/>
      <c r="B119" s="177"/>
      <c r="C119" s="181" t="s">
        <v>110</v>
      </c>
      <c r="D119" s="179">
        <f>D120+D121+D122+D123+D125+D124</f>
        <v>1510</v>
      </c>
      <c r="E119" s="179">
        <f>E120+E121+E122+E123+E125</f>
        <v>1400</v>
      </c>
      <c r="F119" s="179">
        <f>F120+F121+F122+F123+F125+F124</f>
        <v>1400</v>
      </c>
      <c r="G119" s="179">
        <f>G120+G121+G122+G123+G125+G124</f>
        <v>0</v>
      </c>
      <c r="H119" s="179"/>
      <c r="I119" s="179">
        <f>I120+I121+I122+I123+I124+I125</f>
        <v>0</v>
      </c>
      <c r="J119" s="179">
        <f>J120+J121+J122+J123+J125+J124</f>
        <v>3400</v>
      </c>
      <c r="K119" s="179">
        <f>K120+K121+K122+K123+K125+K124</f>
        <v>0</v>
      </c>
      <c r="L119" s="179">
        <f>L120+L121+L122+L123+L124+L125</f>
        <v>0</v>
      </c>
      <c r="M119" s="101">
        <f>F119+H119+J119+K119+L119</f>
        <v>4800</v>
      </c>
      <c r="N119" s="105"/>
      <c r="O119" s="101"/>
      <c r="P119" s="101">
        <f t="shared" si="26"/>
        <v>4800</v>
      </c>
      <c r="Q119" s="101"/>
      <c r="R119" s="101">
        <f>P119</f>
        <v>4800</v>
      </c>
      <c r="S119" s="101"/>
      <c r="T119" s="101">
        <f t="shared" si="17"/>
        <v>4800</v>
      </c>
      <c r="U119" s="106"/>
    </row>
    <row r="120" spans="1:21" ht="45">
      <c r="A120" s="100">
        <v>88</v>
      </c>
      <c r="B120" s="107">
        <v>426911</v>
      </c>
      <c r="C120" s="113" t="s">
        <v>111</v>
      </c>
      <c r="D120" s="109">
        <v>340</v>
      </c>
      <c r="E120" s="112"/>
      <c r="F120" s="110"/>
      <c r="G120" s="110"/>
      <c r="H120" s="110"/>
      <c r="I120" s="110"/>
      <c r="J120" s="110">
        <v>990</v>
      </c>
      <c r="K120" s="226"/>
      <c r="L120" s="110"/>
      <c r="M120" s="110">
        <f aca="true" t="shared" si="29" ref="M120:M125">F120+I120+J120+L120</f>
        <v>990</v>
      </c>
      <c r="N120" s="110"/>
      <c r="O120" s="110"/>
      <c r="P120" s="110">
        <f aca="true" t="shared" si="30" ref="P120:P125">M120+O120</f>
        <v>990</v>
      </c>
      <c r="Q120" s="110"/>
      <c r="R120" s="110">
        <f aca="true" t="shared" si="31" ref="R120:R125">P120+Q120</f>
        <v>990</v>
      </c>
      <c r="S120" s="110"/>
      <c r="T120" s="110">
        <f t="shared" si="17"/>
        <v>990</v>
      </c>
      <c r="U120" s="111"/>
    </row>
    <row r="121" spans="1:21" ht="31.5" customHeight="1">
      <c r="A121" s="100">
        <v>89</v>
      </c>
      <c r="B121" s="107">
        <v>426912</v>
      </c>
      <c r="C121" s="113" t="s">
        <v>112</v>
      </c>
      <c r="D121" s="109">
        <v>340</v>
      </c>
      <c r="E121" s="112"/>
      <c r="F121" s="110"/>
      <c r="G121" s="110"/>
      <c r="H121" s="110"/>
      <c r="I121" s="110"/>
      <c r="J121" s="110">
        <v>700</v>
      </c>
      <c r="K121" s="110"/>
      <c r="L121" s="149"/>
      <c r="M121" s="110">
        <f t="shared" si="29"/>
        <v>700</v>
      </c>
      <c r="N121" s="110"/>
      <c r="O121" s="110"/>
      <c r="P121" s="110">
        <f t="shared" si="30"/>
        <v>700</v>
      </c>
      <c r="Q121" s="110"/>
      <c r="R121" s="110">
        <f t="shared" si="31"/>
        <v>700</v>
      </c>
      <c r="S121" s="110"/>
      <c r="T121" s="110">
        <f t="shared" si="17"/>
        <v>700</v>
      </c>
      <c r="U121" s="111"/>
    </row>
    <row r="122" spans="1:21" ht="24.75" customHeight="1">
      <c r="A122" s="100">
        <v>90</v>
      </c>
      <c r="B122" s="107">
        <v>426913</v>
      </c>
      <c r="C122" s="113" t="s">
        <v>20</v>
      </c>
      <c r="D122" s="109">
        <v>340</v>
      </c>
      <c r="E122" s="112"/>
      <c r="F122" s="110"/>
      <c r="G122" s="110"/>
      <c r="H122" s="110"/>
      <c r="I122" s="110"/>
      <c r="J122" s="110">
        <v>950</v>
      </c>
      <c r="K122" s="226"/>
      <c r="L122" s="110"/>
      <c r="M122" s="110">
        <f t="shared" si="29"/>
        <v>950</v>
      </c>
      <c r="N122" s="110"/>
      <c r="O122" s="110"/>
      <c r="P122" s="110">
        <f t="shared" si="30"/>
        <v>950</v>
      </c>
      <c r="Q122" s="110"/>
      <c r="R122" s="110">
        <f t="shared" si="31"/>
        <v>950</v>
      </c>
      <c r="S122" s="110"/>
      <c r="T122" s="110">
        <f t="shared" si="17"/>
        <v>950</v>
      </c>
      <c r="U122" s="111"/>
    </row>
    <row r="123" spans="1:21" ht="24.75" customHeight="1">
      <c r="A123" s="100">
        <v>91</v>
      </c>
      <c r="B123" s="107">
        <v>426914</v>
      </c>
      <c r="C123" s="113" t="s">
        <v>19</v>
      </c>
      <c r="D123" s="109">
        <v>100</v>
      </c>
      <c r="E123" s="112"/>
      <c r="F123" s="110"/>
      <c r="G123" s="110"/>
      <c r="H123" s="110"/>
      <c r="I123" s="110"/>
      <c r="J123" s="110">
        <v>60</v>
      </c>
      <c r="K123" s="110"/>
      <c r="L123" s="110"/>
      <c r="M123" s="110">
        <f t="shared" si="29"/>
        <v>60</v>
      </c>
      <c r="N123" s="110"/>
      <c r="O123" s="110"/>
      <c r="P123" s="110">
        <f t="shared" si="30"/>
        <v>60</v>
      </c>
      <c r="Q123" s="110"/>
      <c r="R123" s="110">
        <f t="shared" si="31"/>
        <v>60</v>
      </c>
      <c r="S123" s="110"/>
      <c r="T123" s="110">
        <f t="shared" si="17"/>
        <v>60</v>
      </c>
      <c r="U123" s="111"/>
    </row>
    <row r="124" spans="1:21" ht="24.75" customHeight="1">
      <c r="A124" s="100">
        <v>92</v>
      </c>
      <c r="B124" s="107">
        <v>426915</v>
      </c>
      <c r="C124" s="113" t="s">
        <v>159</v>
      </c>
      <c r="D124" s="109">
        <v>390</v>
      </c>
      <c r="E124" s="112"/>
      <c r="F124" s="110"/>
      <c r="G124" s="110"/>
      <c r="H124" s="110"/>
      <c r="I124" s="110"/>
      <c r="J124" s="110">
        <v>700</v>
      </c>
      <c r="K124" s="110"/>
      <c r="L124" s="149"/>
      <c r="M124" s="110">
        <f t="shared" si="29"/>
        <v>700</v>
      </c>
      <c r="N124" s="110"/>
      <c r="O124" s="110"/>
      <c r="P124" s="110">
        <f t="shared" si="30"/>
        <v>700</v>
      </c>
      <c r="Q124" s="110"/>
      <c r="R124" s="110">
        <f t="shared" si="31"/>
        <v>700</v>
      </c>
      <c r="S124" s="110"/>
      <c r="T124" s="110">
        <f t="shared" si="17"/>
        <v>700</v>
      </c>
      <c r="U124" s="111"/>
    </row>
    <row r="125" spans="1:21" ht="29.25" customHeight="1">
      <c r="A125" s="100">
        <v>93</v>
      </c>
      <c r="B125" s="107">
        <v>426919</v>
      </c>
      <c r="C125" s="113" t="s">
        <v>32</v>
      </c>
      <c r="D125" s="109"/>
      <c r="E125" s="110">
        <v>1400</v>
      </c>
      <c r="F125" s="110">
        <v>1400</v>
      </c>
      <c r="G125" s="110"/>
      <c r="H125" s="110"/>
      <c r="I125" s="110"/>
      <c r="J125" s="110"/>
      <c r="K125" s="110"/>
      <c r="L125" s="110"/>
      <c r="M125" s="110">
        <f t="shared" si="29"/>
        <v>1400</v>
      </c>
      <c r="N125" s="110"/>
      <c r="O125" s="110"/>
      <c r="P125" s="110">
        <f t="shared" si="30"/>
        <v>1400</v>
      </c>
      <c r="Q125" s="110"/>
      <c r="R125" s="110">
        <f t="shared" si="31"/>
        <v>1400</v>
      </c>
      <c r="S125" s="110"/>
      <c r="T125" s="110">
        <f t="shared" si="17"/>
        <v>1400</v>
      </c>
      <c r="U125" s="111"/>
    </row>
    <row r="126" spans="1:21" ht="24.75" customHeight="1">
      <c r="A126" s="175"/>
      <c r="B126" s="177"/>
      <c r="C126" s="181" t="s">
        <v>171</v>
      </c>
      <c r="D126" s="179" t="e">
        <f>D127+D132+#REF!+D137+D141+D144+D178+D187</f>
        <v>#REF!</v>
      </c>
      <c r="E126" s="179" t="e">
        <f>E127+E132+#REF!+E137+E141+E144+E178+E187+#REF!+E195+E200+E204+E209+E211+E216</f>
        <v>#REF!</v>
      </c>
      <c r="F126" s="179">
        <f>F127+F132+F137+F140+F142+F178+F187+F195+F200+F204+F209+F211+F216+F146</f>
        <v>20800</v>
      </c>
      <c r="G126" s="179" t="e">
        <f>G127+G132+G137+G141+G144+G178+G187+G195+G200+G204+G209+G211+G216</f>
        <v>#REF!</v>
      </c>
      <c r="H126" s="179">
        <f>H127</f>
        <v>0</v>
      </c>
      <c r="I126" s="179"/>
      <c r="J126" s="179">
        <f>J127+J132+J140+J142+J146</f>
        <v>5960</v>
      </c>
      <c r="K126" s="179">
        <f>K132</f>
        <v>0</v>
      </c>
      <c r="L126" s="179"/>
      <c r="M126" s="179">
        <f>F126+H126+J126+K126+L126</f>
        <v>26760</v>
      </c>
      <c r="N126" s="101"/>
      <c r="O126" s="101"/>
      <c r="P126" s="101">
        <f aca="true" t="shared" si="32" ref="P126:P132">M126+O126</f>
        <v>26760</v>
      </c>
      <c r="Q126" s="101"/>
      <c r="R126" s="101">
        <f>P126</f>
        <v>26760</v>
      </c>
      <c r="S126" s="101" t="e">
        <f>S127+S132+S137+S140+S142+S178+S187+S195+S200+S204+S209+S211+S216+#REF!+S146</f>
        <v>#REF!</v>
      </c>
      <c r="T126" s="101" t="e">
        <f t="shared" si="17"/>
        <v>#REF!</v>
      </c>
      <c r="U126" s="106"/>
    </row>
    <row r="127" spans="1:21" ht="24.75" customHeight="1">
      <c r="A127" s="175"/>
      <c r="B127" s="177"/>
      <c r="C127" s="181" t="s">
        <v>113</v>
      </c>
      <c r="D127" s="182"/>
      <c r="E127" s="179">
        <f>E128+E129+E130+E131</f>
        <v>4600</v>
      </c>
      <c r="F127" s="179">
        <f>F128+F129+F130+F131</f>
        <v>3000</v>
      </c>
      <c r="G127" s="179">
        <f>G128+G129+G130+G131</f>
        <v>0</v>
      </c>
      <c r="H127" s="179">
        <f>H131</f>
        <v>0</v>
      </c>
      <c r="I127" s="179"/>
      <c r="J127" s="179">
        <f>J128+J129+J130+J131</f>
        <v>2450</v>
      </c>
      <c r="K127" s="179">
        <f>K128+K129+K130+K131</f>
        <v>0</v>
      </c>
      <c r="L127" s="179"/>
      <c r="M127" s="179">
        <f>F127+H127+J127+K127+I127+L127</f>
        <v>5450</v>
      </c>
      <c r="N127" s="101"/>
      <c r="O127" s="101"/>
      <c r="P127" s="101">
        <f t="shared" si="32"/>
        <v>5450</v>
      </c>
      <c r="Q127" s="101"/>
      <c r="R127" s="101">
        <f>P127</f>
        <v>5450</v>
      </c>
      <c r="S127" s="101">
        <f>S128+S129+S130+S131</f>
        <v>350</v>
      </c>
      <c r="T127" s="101">
        <f t="shared" si="17"/>
        <v>5800</v>
      </c>
      <c r="U127" s="106"/>
    </row>
    <row r="128" spans="1:21" ht="24.75" customHeight="1">
      <c r="A128" s="100">
        <v>94</v>
      </c>
      <c r="B128" s="107">
        <v>512211</v>
      </c>
      <c r="C128" s="113" t="s">
        <v>10</v>
      </c>
      <c r="D128" s="109"/>
      <c r="E128" s="112">
        <v>600</v>
      </c>
      <c r="F128" s="110"/>
      <c r="G128" s="110"/>
      <c r="H128" s="110"/>
      <c r="I128" s="149"/>
      <c r="J128" s="110">
        <v>950</v>
      </c>
      <c r="K128" s="110"/>
      <c r="L128" s="149"/>
      <c r="M128" s="110">
        <f>F128+I128+J128+L128</f>
        <v>950</v>
      </c>
      <c r="N128" s="110"/>
      <c r="O128" s="110"/>
      <c r="P128" s="110">
        <f t="shared" si="32"/>
        <v>950</v>
      </c>
      <c r="Q128" s="110"/>
      <c r="R128" s="110">
        <f>P128+Q128</f>
        <v>950</v>
      </c>
      <c r="S128" s="110"/>
      <c r="T128" s="110">
        <f t="shared" si="17"/>
        <v>950</v>
      </c>
      <c r="U128" s="111"/>
    </row>
    <row r="129" spans="1:21" ht="38.25" customHeight="1">
      <c r="A129" s="100">
        <v>95</v>
      </c>
      <c r="B129" s="107">
        <v>512212</v>
      </c>
      <c r="C129" s="113" t="s">
        <v>253</v>
      </c>
      <c r="D129" s="109"/>
      <c r="E129" s="110">
        <v>1000</v>
      </c>
      <c r="F129" s="110"/>
      <c r="G129" s="110"/>
      <c r="H129" s="110"/>
      <c r="I129" s="110"/>
      <c r="J129" s="110">
        <v>700</v>
      </c>
      <c r="K129" s="110"/>
      <c r="L129" s="110"/>
      <c r="M129" s="110">
        <f>F129+I129+J129+L129</f>
        <v>700</v>
      </c>
      <c r="N129" s="110"/>
      <c r="O129" s="110"/>
      <c r="P129" s="110">
        <f t="shared" si="32"/>
        <v>700</v>
      </c>
      <c r="Q129" s="110"/>
      <c r="R129" s="110">
        <f>P129+Q129</f>
        <v>700</v>
      </c>
      <c r="S129" s="110"/>
      <c r="T129" s="110">
        <f t="shared" si="17"/>
        <v>700</v>
      </c>
      <c r="U129" s="111"/>
    </row>
    <row r="130" spans="1:21" ht="24.75" customHeight="1">
      <c r="A130" s="100">
        <v>96</v>
      </c>
      <c r="B130" s="107">
        <v>512221</v>
      </c>
      <c r="C130" s="113" t="s">
        <v>11</v>
      </c>
      <c r="D130" s="109"/>
      <c r="E130" s="110">
        <v>1000</v>
      </c>
      <c r="F130" s="110">
        <v>3000</v>
      </c>
      <c r="G130" s="110"/>
      <c r="H130" s="110"/>
      <c r="I130" s="110"/>
      <c r="J130" s="110"/>
      <c r="K130" s="110"/>
      <c r="L130" s="110"/>
      <c r="M130" s="110">
        <f>F130+I130+J130+L130</f>
        <v>3000</v>
      </c>
      <c r="N130" s="110"/>
      <c r="O130" s="110"/>
      <c r="P130" s="110">
        <f t="shared" si="32"/>
        <v>3000</v>
      </c>
      <c r="Q130" s="110"/>
      <c r="R130" s="110">
        <f>P130+Q130</f>
        <v>3000</v>
      </c>
      <c r="S130" s="110">
        <v>350</v>
      </c>
      <c r="T130" s="110">
        <f t="shared" si="17"/>
        <v>3350</v>
      </c>
      <c r="U130" s="111"/>
    </row>
    <row r="131" spans="1:21" ht="24.75" customHeight="1">
      <c r="A131" s="100">
        <v>97</v>
      </c>
      <c r="B131" s="107">
        <v>512222</v>
      </c>
      <c r="C131" s="113" t="s">
        <v>12</v>
      </c>
      <c r="D131" s="109"/>
      <c r="E131" s="110">
        <v>2000</v>
      </c>
      <c r="F131" s="110"/>
      <c r="G131" s="110"/>
      <c r="H131" s="110"/>
      <c r="I131" s="110"/>
      <c r="J131" s="110">
        <v>800</v>
      </c>
      <c r="K131" s="110"/>
      <c r="L131" s="110"/>
      <c r="M131" s="110">
        <f>F131+I131+J131+L131</f>
        <v>800</v>
      </c>
      <c r="N131" s="110"/>
      <c r="O131" s="110"/>
      <c r="P131" s="110">
        <f t="shared" si="32"/>
        <v>800</v>
      </c>
      <c r="Q131" s="110"/>
      <c r="R131" s="110">
        <f>P131+Q131</f>
        <v>800</v>
      </c>
      <c r="S131" s="110"/>
      <c r="T131" s="110">
        <f aca="true" t="shared" si="33" ref="T131:T147">M131+S131</f>
        <v>800</v>
      </c>
      <c r="U131" s="111"/>
    </row>
    <row r="132" spans="1:21" ht="24.75" customHeight="1">
      <c r="A132" s="209"/>
      <c r="B132" s="210"/>
      <c r="C132" s="211" t="s">
        <v>248</v>
      </c>
      <c r="D132" s="212"/>
      <c r="E132" s="213" t="e">
        <f>#REF!+E134+#REF!</f>
        <v>#REF!</v>
      </c>
      <c r="F132" s="214">
        <f>F134+F138+F139</f>
        <v>0</v>
      </c>
      <c r="G132" s="214" t="e">
        <f>#REF!+G134+G138+G139</f>
        <v>#REF!</v>
      </c>
      <c r="H132" s="214"/>
      <c r="I132" s="214"/>
      <c r="J132" s="214">
        <f>J134+J138+J139+J133</f>
        <v>2110</v>
      </c>
      <c r="K132" s="214">
        <f>K138</f>
        <v>0</v>
      </c>
      <c r="L132" s="214">
        <f>L138</f>
        <v>0</v>
      </c>
      <c r="M132" s="214">
        <f>F132+H132+J132+K132+L132</f>
        <v>2110</v>
      </c>
      <c r="N132" s="120"/>
      <c r="O132" s="101"/>
      <c r="P132" s="101">
        <f t="shared" si="32"/>
        <v>2110</v>
      </c>
      <c r="Q132" s="101"/>
      <c r="R132" s="101">
        <f>P132</f>
        <v>2110</v>
      </c>
      <c r="S132" s="101"/>
      <c r="T132" s="101">
        <f t="shared" si="33"/>
        <v>2110</v>
      </c>
      <c r="U132" s="106"/>
    </row>
    <row r="133" spans="1:21" ht="31.5" customHeight="1">
      <c r="A133" s="100">
        <v>98</v>
      </c>
      <c r="B133" s="131">
        <v>512231</v>
      </c>
      <c r="C133" s="9" t="s">
        <v>114</v>
      </c>
      <c r="D133" s="109"/>
      <c r="E133" s="114"/>
      <c r="F133" s="101"/>
      <c r="G133" s="101"/>
      <c r="H133" s="101"/>
      <c r="I133" s="101"/>
      <c r="J133" s="110">
        <v>80</v>
      </c>
      <c r="K133" s="101"/>
      <c r="L133" s="101"/>
      <c r="M133" s="110">
        <f aca="true" t="shared" si="34" ref="M133:M139">F133+I133+J133+L133</f>
        <v>80</v>
      </c>
      <c r="N133" s="120"/>
      <c r="O133" s="101"/>
      <c r="P133" s="101"/>
      <c r="Q133" s="101"/>
      <c r="R133" s="101"/>
      <c r="S133" s="101"/>
      <c r="T133" s="101"/>
      <c r="U133" s="106"/>
    </row>
    <row r="134" spans="1:21" ht="24.75" customHeight="1">
      <c r="A134" s="100">
        <v>99</v>
      </c>
      <c r="B134" s="107">
        <v>512232</v>
      </c>
      <c r="C134" s="113" t="s">
        <v>13</v>
      </c>
      <c r="D134" s="109"/>
      <c r="E134" s="112">
        <v>100</v>
      </c>
      <c r="F134" s="110"/>
      <c r="G134" s="110"/>
      <c r="H134" s="110"/>
      <c r="I134" s="110"/>
      <c r="J134" s="110">
        <v>50</v>
      </c>
      <c r="K134" s="110"/>
      <c r="L134" s="110"/>
      <c r="M134" s="110">
        <f t="shared" si="34"/>
        <v>50</v>
      </c>
      <c r="N134" s="110"/>
      <c r="O134" s="110"/>
      <c r="P134" s="110">
        <f aca="true" t="shared" si="35" ref="P134:P139">M134+O134</f>
        <v>50</v>
      </c>
      <c r="Q134" s="110"/>
      <c r="R134" s="110">
        <f aca="true" t="shared" si="36" ref="R134:R139">P134+Q134</f>
        <v>50</v>
      </c>
      <c r="S134" s="110"/>
      <c r="T134" s="110">
        <f t="shared" si="33"/>
        <v>50</v>
      </c>
      <c r="U134" s="111"/>
    </row>
    <row r="135" spans="1:21" ht="24.75" customHeight="1" hidden="1">
      <c r="A135" s="100"/>
      <c r="B135" s="104"/>
      <c r="C135" s="68" t="s">
        <v>115</v>
      </c>
      <c r="D135" s="109"/>
      <c r="E135" s="101">
        <f>E136+E137+E138+E139</f>
        <v>1000</v>
      </c>
      <c r="F135" s="101">
        <f>F136+F137+F138+F139</f>
        <v>0</v>
      </c>
      <c r="G135" s="101"/>
      <c r="H135" s="101"/>
      <c r="I135" s="101"/>
      <c r="J135" s="101">
        <f>J136+J137+J138+J139</f>
        <v>1980</v>
      </c>
      <c r="K135" s="101"/>
      <c r="L135" s="101"/>
      <c r="M135" s="110">
        <f t="shared" si="34"/>
        <v>1980</v>
      </c>
      <c r="N135" s="119"/>
      <c r="O135" s="110"/>
      <c r="P135" s="110">
        <f t="shared" si="35"/>
        <v>1980</v>
      </c>
      <c r="Q135" s="110"/>
      <c r="R135" s="110">
        <f t="shared" si="36"/>
        <v>1980</v>
      </c>
      <c r="S135" s="110"/>
      <c r="T135" s="110">
        <f t="shared" si="33"/>
        <v>1980</v>
      </c>
      <c r="U135" s="111"/>
    </row>
    <row r="136" spans="1:21" ht="24.75" customHeight="1" hidden="1">
      <c r="A136" s="100"/>
      <c r="B136" s="107"/>
      <c r="C136" s="113"/>
      <c r="D136" s="109"/>
      <c r="E136" s="112"/>
      <c r="F136" s="110"/>
      <c r="G136" s="110"/>
      <c r="H136" s="110"/>
      <c r="I136" s="110"/>
      <c r="J136" s="110"/>
      <c r="K136" s="110"/>
      <c r="L136" s="110"/>
      <c r="M136" s="110">
        <f t="shared" si="34"/>
        <v>0</v>
      </c>
      <c r="N136" s="110"/>
      <c r="O136" s="110"/>
      <c r="P136" s="110">
        <f t="shared" si="35"/>
        <v>0</v>
      </c>
      <c r="Q136" s="110"/>
      <c r="R136" s="110">
        <f t="shared" si="36"/>
        <v>0</v>
      </c>
      <c r="S136" s="110"/>
      <c r="T136" s="110">
        <f t="shared" si="33"/>
        <v>0</v>
      </c>
      <c r="U136" s="111"/>
    </row>
    <row r="137" spans="1:21" ht="24.75" customHeight="1" hidden="1">
      <c r="A137" s="100"/>
      <c r="B137" s="107"/>
      <c r="C137" s="113"/>
      <c r="D137" s="109"/>
      <c r="E137" s="112"/>
      <c r="F137" s="110"/>
      <c r="G137" s="110"/>
      <c r="H137" s="110"/>
      <c r="I137" s="110"/>
      <c r="J137" s="110"/>
      <c r="K137" s="110"/>
      <c r="L137" s="110"/>
      <c r="M137" s="110">
        <f t="shared" si="34"/>
        <v>0</v>
      </c>
      <c r="N137" s="110"/>
      <c r="O137" s="110"/>
      <c r="P137" s="110">
        <f t="shared" si="35"/>
        <v>0</v>
      </c>
      <c r="Q137" s="110"/>
      <c r="R137" s="110">
        <f t="shared" si="36"/>
        <v>0</v>
      </c>
      <c r="S137" s="110"/>
      <c r="T137" s="110">
        <f t="shared" si="33"/>
        <v>0</v>
      </c>
      <c r="U137" s="111"/>
    </row>
    <row r="138" spans="1:21" ht="24.75" customHeight="1">
      <c r="A138" s="100">
        <v>100</v>
      </c>
      <c r="B138" s="107">
        <v>512251</v>
      </c>
      <c r="C138" s="113" t="s">
        <v>116</v>
      </c>
      <c r="D138" s="109"/>
      <c r="E138" s="112">
        <v>300</v>
      </c>
      <c r="F138" s="110"/>
      <c r="G138" s="110"/>
      <c r="H138" s="110"/>
      <c r="I138" s="110"/>
      <c r="J138" s="110">
        <v>990</v>
      </c>
      <c r="K138" s="110"/>
      <c r="L138" s="110"/>
      <c r="M138" s="110">
        <f t="shared" si="34"/>
        <v>990</v>
      </c>
      <c r="N138" s="110"/>
      <c r="O138" s="110"/>
      <c r="P138" s="110">
        <f t="shared" si="35"/>
        <v>990</v>
      </c>
      <c r="Q138" s="110"/>
      <c r="R138" s="110">
        <f t="shared" si="36"/>
        <v>990</v>
      </c>
      <c r="S138" s="110"/>
      <c r="T138" s="110">
        <f t="shared" si="33"/>
        <v>990</v>
      </c>
      <c r="U138" s="111"/>
    </row>
    <row r="139" spans="1:21" ht="24.75" customHeight="1">
      <c r="A139" s="100">
        <v>101</v>
      </c>
      <c r="B139" s="107">
        <v>5122511</v>
      </c>
      <c r="C139" s="113" t="s">
        <v>254</v>
      </c>
      <c r="D139" s="109"/>
      <c r="E139" s="112">
        <v>700</v>
      </c>
      <c r="F139" s="110"/>
      <c r="G139" s="110"/>
      <c r="H139" s="110"/>
      <c r="I139" s="110"/>
      <c r="J139" s="110">
        <v>990</v>
      </c>
      <c r="K139" s="149"/>
      <c r="L139" s="110"/>
      <c r="M139" s="110">
        <f t="shared" si="34"/>
        <v>990</v>
      </c>
      <c r="N139" s="110"/>
      <c r="O139" s="110"/>
      <c r="P139" s="110">
        <f t="shared" si="35"/>
        <v>990</v>
      </c>
      <c r="Q139" s="110"/>
      <c r="R139" s="110">
        <f t="shared" si="36"/>
        <v>990</v>
      </c>
      <c r="S139" s="110"/>
      <c r="T139" s="110">
        <f t="shared" si="33"/>
        <v>990</v>
      </c>
      <c r="U139" s="111"/>
    </row>
    <row r="140" spans="1:21" ht="24.75" customHeight="1">
      <c r="A140" s="175"/>
      <c r="B140" s="180"/>
      <c r="C140" s="181" t="s">
        <v>33</v>
      </c>
      <c r="D140" s="182"/>
      <c r="E140" s="179">
        <f>E141</f>
        <v>1000</v>
      </c>
      <c r="F140" s="179">
        <f>F141</f>
        <v>0</v>
      </c>
      <c r="G140" s="179">
        <f>G141</f>
        <v>0</v>
      </c>
      <c r="H140" s="179"/>
      <c r="I140" s="179"/>
      <c r="J140" s="179">
        <f>J141</f>
        <v>400</v>
      </c>
      <c r="K140" s="179">
        <f>K141</f>
        <v>0</v>
      </c>
      <c r="L140" s="179">
        <f>L141</f>
        <v>0</v>
      </c>
      <c r="M140" s="179">
        <f>F140+H140+J140+K140</f>
        <v>400</v>
      </c>
      <c r="N140" s="105"/>
      <c r="O140" s="101"/>
      <c r="P140" s="101">
        <f aca="true" t="shared" si="37" ref="P140:P147">M140+O140</f>
        <v>400</v>
      </c>
      <c r="Q140" s="101"/>
      <c r="R140" s="101">
        <f>P140</f>
        <v>400</v>
      </c>
      <c r="S140" s="101"/>
      <c r="T140" s="101">
        <f t="shared" si="33"/>
        <v>400</v>
      </c>
      <c r="U140" s="106"/>
    </row>
    <row r="141" spans="1:21" ht="24.75" customHeight="1">
      <c r="A141" s="100">
        <v>102</v>
      </c>
      <c r="B141" s="107">
        <v>512411</v>
      </c>
      <c r="C141" s="113" t="s">
        <v>33</v>
      </c>
      <c r="D141" s="109"/>
      <c r="E141" s="110">
        <v>1000</v>
      </c>
      <c r="F141" s="110"/>
      <c r="G141" s="110"/>
      <c r="H141" s="110"/>
      <c r="I141" s="110"/>
      <c r="J141" s="110">
        <v>400</v>
      </c>
      <c r="K141" s="110"/>
      <c r="L141" s="149"/>
      <c r="M141" s="110">
        <f>F141+I141+J141+L141</f>
        <v>400</v>
      </c>
      <c r="N141" s="110"/>
      <c r="O141" s="110"/>
      <c r="P141" s="110">
        <f t="shared" si="37"/>
        <v>400</v>
      </c>
      <c r="Q141" s="110"/>
      <c r="R141" s="110">
        <f>P141+Q141</f>
        <v>400</v>
      </c>
      <c r="S141" s="110"/>
      <c r="T141" s="110">
        <f t="shared" si="33"/>
        <v>400</v>
      </c>
      <c r="U141" s="111"/>
    </row>
    <row r="142" spans="1:21" ht="31.5" customHeight="1">
      <c r="A142" s="175"/>
      <c r="B142" s="177"/>
      <c r="C142" s="181" t="s">
        <v>250</v>
      </c>
      <c r="D142" s="182"/>
      <c r="E142" s="179" t="e">
        <f>#REF!+E143+E144+E145</f>
        <v>#REF!</v>
      </c>
      <c r="F142" s="179">
        <f>F143+F144+F145</f>
        <v>17800</v>
      </c>
      <c r="G142" s="179" t="e">
        <f>#REF!+G143+G144+G145</f>
        <v>#REF!</v>
      </c>
      <c r="H142" s="179"/>
      <c r="I142" s="179"/>
      <c r="J142" s="179">
        <f>J143+J144+J145</f>
        <v>1000</v>
      </c>
      <c r="K142" s="179" t="e">
        <f>#REF!+K143+K144+K145</f>
        <v>#REF!</v>
      </c>
      <c r="L142" s="179"/>
      <c r="M142" s="179">
        <v>18800</v>
      </c>
      <c r="N142" s="101"/>
      <c r="O142" s="101"/>
      <c r="P142" s="101">
        <f t="shared" si="37"/>
        <v>18800</v>
      </c>
      <c r="Q142" s="101"/>
      <c r="R142" s="101">
        <f>P142</f>
        <v>18800</v>
      </c>
      <c r="S142" s="101" t="e">
        <f>#REF!+S143+S144+S145</f>
        <v>#REF!</v>
      </c>
      <c r="T142" s="101" t="e">
        <f t="shared" si="33"/>
        <v>#REF!</v>
      </c>
      <c r="U142" s="106"/>
    </row>
    <row r="143" spans="1:21" ht="24.75" customHeight="1">
      <c r="A143" s="100">
        <v>103</v>
      </c>
      <c r="B143" s="107">
        <v>512521</v>
      </c>
      <c r="C143" s="113" t="s">
        <v>118</v>
      </c>
      <c r="D143" s="109"/>
      <c r="E143" s="110">
        <v>2000</v>
      </c>
      <c r="F143" s="110">
        <v>17800</v>
      </c>
      <c r="G143" s="110"/>
      <c r="H143" s="110"/>
      <c r="I143" s="110"/>
      <c r="J143" s="110"/>
      <c r="K143" s="110"/>
      <c r="L143" s="110"/>
      <c r="M143" s="110">
        <f>F143+I143+J143+L143</f>
        <v>17800</v>
      </c>
      <c r="N143" s="110"/>
      <c r="O143" s="110"/>
      <c r="P143" s="110">
        <f t="shared" si="37"/>
        <v>17800</v>
      </c>
      <c r="Q143" s="110">
        <v>1167</v>
      </c>
      <c r="R143" s="110">
        <f>P143+Q143</f>
        <v>18967</v>
      </c>
      <c r="S143" s="110"/>
      <c r="T143" s="110">
        <f t="shared" si="33"/>
        <v>17800</v>
      </c>
      <c r="U143" s="111"/>
    </row>
    <row r="144" spans="1:21" ht="24.75" customHeight="1">
      <c r="A144" s="100">
        <v>104</v>
      </c>
      <c r="B144" s="107">
        <v>512531</v>
      </c>
      <c r="C144" s="113" t="s">
        <v>21</v>
      </c>
      <c r="D144" s="109"/>
      <c r="E144" s="112">
        <v>700</v>
      </c>
      <c r="F144" s="110"/>
      <c r="G144" s="110"/>
      <c r="H144" s="110"/>
      <c r="I144" s="110"/>
      <c r="J144" s="110">
        <v>500</v>
      </c>
      <c r="K144" s="110"/>
      <c r="L144" s="149"/>
      <c r="M144" s="110">
        <f>F144+I144+J144+L144</f>
        <v>500</v>
      </c>
      <c r="N144" s="110"/>
      <c r="O144" s="110"/>
      <c r="P144" s="110">
        <f t="shared" si="37"/>
        <v>500</v>
      </c>
      <c r="Q144" s="110"/>
      <c r="R144" s="110">
        <f>P144+Q144</f>
        <v>500</v>
      </c>
      <c r="S144" s="110"/>
      <c r="T144" s="110">
        <f t="shared" si="33"/>
        <v>500</v>
      </c>
      <c r="U144" s="111"/>
    </row>
    <row r="145" spans="1:21" ht="28.5" customHeight="1">
      <c r="A145" s="100">
        <v>105</v>
      </c>
      <c r="B145" s="107">
        <v>512811</v>
      </c>
      <c r="C145" s="113" t="s">
        <v>119</v>
      </c>
      <c r="D145" s="109"/>
      <c r="E145" s="112">
        <v>500</v>
      </c>
      <c r="F145" s="110"/>
      <c r="G145" s="110"/>
      <c r="H145" s="110"/>
      <c r="I145" s="110"/>
      <c r="J145" s="110">
        <v>500</v>
      </c>
      <c r="K145" s="110"/>
      <c r="L145" s="149"/>
      <c r="M145" s="110">
        <f>F145+I145+J145+L145</f>
        <v>500</v>
      </c>
      <c r="N145" s="110"/>
      <c r="O145" s="110"/>
      <c r="P145" s="110">
        <f t="shared" si="37"/>
        <v>500</v>
      </c>
      <c r="Q145" s="110"/>
      <c r="R145" s="110">
        <f>P145+Q145</f>
        <v>500</v>
      </c>
      <c r="S145" s="110"/>
      <c r="T145" s="110">
        <f t="shared" si="33"/>
        <v>500</v>
      </c>
      <c r="U145" s="111"/>
    </row>
    <row r="146" spans="1:26" s="69" customFormat="1" ht="24.75" customHeight="1" hidden="1">
      <c r="A146" s="175"/>
      <c r="B146" s="177"/>
      <c r="C146" s="181" t="s">
        <v>41</v>
      </c>
      <c r="D146" s="184"/>
      <c r="E146" s="183">
        <f>E147</f>
        <v>0</v>
      </c>
      <c r="F146" s="183">
        <f>F147</f>
        <v>0</v>
      </c>
      <c r="G146" s="183">
        <f>G147</f>
        <v>0</v>
      </c>
      <c r="H146" s="183"/>
      <c r="I146" s="179">
        <f>I147</f>
        <v>0</v>
      </c>
      <c r="J146" s="183">
        <f>J147</f>
        <v>0</v>
      </c>
      <c r="K146" s="183">
        <f>K147</f>
        <v>0</v>
      </c>
      <c r="L146" s="183"/>
      <c r="M146" s="179">
        <f>F146+H146+J146+K146+I146+L146</f>
        <v>0</v>
      </c>
      <c r="N146" s="114"/>
      <c r="O146" s="101"/>
      <c r="P146" s="101">
        <f t="shared" si="37"/>
        <v>0</v>
      </c>
      <c r="Q146" s="101"/>
      <c r="R146" s="101">
        <f>P146</f>
        <v>0</v>
      </c>
      <c r="S146" s="101"/>
      <c r="T146" s="101">
        <f t="shared" si="33"/>
        <v>0</v>
      </c>
      <c r="U146" s="106"/>
      <c r="V146" s="221"/>
      <c r="X146" s="121"/>
      <c r="Z146" s="121"/>
    </row>
    <row r="147" spans="1:21" ht="26.25" customHeight="1" hidden="1">
      <c r="A147" s="100">
        <v>109</v>
      </c>
      <c r="B147" s="107"/>
      <c r="C147" s="113"/>
      <c r="D147" s="109"/>
      <c r="E147" s="112"/>
      <c r="F147" s="110"/>
      <c r="G147" s="110"/>
      <c r="H147" s="110"/>
      <c r="I147" s="110"/>
      <c r="J147" s="232"/>
      <c r="K147" s="110"/>
      <c r="L147" s="110"/>
      <c r="M147" s="110">
        <f>F147+I147+J147+L147</f>
        <v>0</v>
      </c>
      <c r="N147" s="110"/>
      <c r="O147" s="110"/>
      <c r="P147" s="110">
        <f t="shared" si="37"/>
        <v>0</v>
      </c>
      <c r="Q147" s="110"/>
      <c r="R147" s="110">
        <f>P147+Q147</f>
        <v>0</v>
      </c>
      <c r="S147" s="110"/>
      <c r="T147" s="110">
        <f t="shared" si="33"/>
        <v>0</v>
      </c>
      <c r="U147" s="111" t="s">
        <v>262</v>
      </c>
    </row>
    <row r="148" spans="1:23" ht="24" customHeight="1">
      <c r="A148" s="95"/>
      <c r="B148" s="122"/>
      <c r="C148" s="123"/>
      <c r="D148" s="124"/>
      <c r="E148" s="124"/>
      <c r="F148" s="125"/>
      <c r="G148" s="125"/>
      <c r="H148" s="125"/>
      <c r="I148" s="125"/>
      <c r="J148" s="125"/>
      <c r="K148" s="125"/>
      <c r="L148" s="125"/>
      <c r="M148" s="125"/>
      <c r="N148" s="122"/>
      <c r="O148" s="125"/>
      <c r="P148" s="125"/>
      <c r="Q148" s="125"/>
      <c r="R148" s="125"/>
      <c r="S148" s="125"/>
      <c r="T148" s="125"/>
      <c r="U148" s="125"/>
      <c r="V148" s="222"/>
      <c r="W148" s="126"/>
    </row>
    <row r="149" spans="1:19" s="92" customFormat="1" ht="13.5" customHeight="1">
      <c r="A149" s="56"/>
      <c r="B149" s="57"/>
      <c r="C149" s="57"/>
      <c r="D149" s="57"/>
      <c r="E149" s="57"/>
      <c r="F149" s="137"/>
      <c r="G149" s="137"/>
      <c r="H149" s="267"/>
      <c r="I149" s="267"/>
      <c r="J149" s="267"/>
      <c r="K149" s="267"/>
      <c r="L149" s="268"/>
      <c r="M149" s="268"/>
      <c r="N149" s="268"/>
      <c r="O149" s="268"/>
      <c r="P149" s="268"/>
      <c r="Q149" s="268"/>
      <c r="R149" s="268"/>
      <c r="S149" s="132"/>
    </row>
    <row r="150" spans="1:19" s="92" customFormat="1" ht="13.5" customHeight="1">
      <c r="A150" s="57"/>
      <c r="B150" s="57"/>
      <c r="C150" s="57"/>
      <c r="D150" s="57"/>
      <c r="E150" s="57"/>
      <c r="F150" s="57"/>
      <c r="G150" s="57"/>
      <c r="H150" s="267"/>
      <c r="I150" s="267"/>
      <c r="J150" s="267"/>
      <c r="K150" s="267"/>
      <c r="L150" s="268"/>
      <c r="M150" s="268"/>
      <c r="N150" s="268"/>
      <c r="O150" s="268"/>
      <c r="P150" s="268"/>
      <c r="Q150" s="268"/>
      <c r="R150" s="268"/>
      <c r="S150" s="132"/>
    </row>
    <row r="151" spans="1:19" s="92" customFormat="1" ht="13.5" customHeight="1">
      <c r="A151" s="57"/>
      <c r="B151" s="57"/>
      <c r="C151" s="57"/>
      <c r="D151" s="57"/>
      <c r="E151" s="57"/>
      <c r="F151" s="57"/>
      <c r="G151" s="57"/>
      <c r="H151" s="90"/>
      <c r="I151" s="90"/>
      <c r="J151" s="90"/>
      <c r="K151" s="229"/>
      <c r="L151" s="148"/>
      <c r="M151" s="229"/>
      <c r="N151" s="229"/>
      <c r="O151" s="90"/>
      <c r="P151" s="90"/>
      <c r="Q151" s="90"/>
      <c r="R151" s="90"/>
      <c r="S151" s="132"/>
    </row>
    <row r="152" spans="1:19" s="92" customFormat="1" ht="13.5" customHeight="1">
      <c r="A152" s="56"/>
      <c r="B152" s="57"/>
      <c r="C152" s="55"/>
      <c r="D152" s="55"/>
      <c r="E152" s="55"/>
      <c r="F152" s="56"/>
      <c r="G152" s="56"/>
      <c r="H152" s="269"/>
      <c r="I152" s="269"/>
      <c r="J152" s="269"/>
      <c r="K152" s="269"/>
      <c r="L152" s="268"/>
      <c r="M152" s="268"/>
      <c r="N152" s="268"/>
      <c r="O152" s="268"/>
      <c r="P152" s="268"/>
      <c r="Q152" s="268"/>
      <c r="R152" s="268"/>
      <c r="S152" s="132"/>
    </row>
    <row r="153" spans="1:23" s="57" customFormat="1" ht="15.75">
      <c r="A153" s="257"/>
      <c r="B153" s="55"/>
      <c r="C153" s="55"/>
      <c r="D153" s="70"/>
      <c r="N153" s="138"/>
      <c r="O153" s="138"/>
      <c r="P153" s="138"/>
      <c r="R153" s="138"/>
      <c r="S153" s="147"/>
      <c r="U153" s="147"/>
      <c r="W153" s="147"/>
    </row>
    <row r="154" spans="1:19" s="92" customFormat="1" ht="18" customHeight="1">
      <c r="A154" s="146"/>
      <c r="B154" s="57"/>
      <c r="C154" s="234"/>
      <c r="D154" s="57"/>
      <c r="E154" s="57"/>
      <c r="F154" s="137"/>
      <c r="G154" s="137"/>
      <c r="H154" s="137"/>
      <c r="I154" s="137"/>
      <c r="J154" s="137"/>
      <c r="K154" s="270"/>
      <c r="L154" s="270"/>
      <c r="M154" s="271"/>
      <c r="N154" s="272"/>
      <c r="O154" s="272"/>
      <c r="P154" s="272"/>
      <c r="Q154" s="272"/>
      <c r="R154" s="272"/>
      <c r="S154" s="132"/>
    </row>
    <row r="155" spans="1:19" s="92" customFormat="1" ht="13.5" customHeight="1">
      <c r="A155" s="56"/>
      <c r="B155" s="57"/>
      <c r="C155" s="57"/>
      <c r="D155" s="57"/>
      <c r="E155" s="57"/>
      <c r="F155" s="137"/>
      <c r="G155" s="137"/>
      <c r="H155" s="267"/>
      <c r="I155" s="267"/>
      <c r="J155" s="267"/>
      <c r="K155" s="267"/>
      <c r="L155" s="268"/>
      <c r="M155" s="268"/>
      <c r="N155" s="268"/>
      <c r="O155" s="268"/>
      <c r="P155" s="268"/>
      <c r="Q155" s="268"/>
      <c r="R155" s="268"/>
      <c r="S155" s="132"/>
    </row>
    <row r="156" spans="1:19" s="92" customFormat="1" ht="13.5" customHeight="1">
      <c r="A156" s="57"/>
      <c r="B156" s="57"/>
      <c r="C156" s="57"/>
      <c r="D156" s="57"/>
      <c r="E156" s="57"/>
      <c r="F156" s="57"/>
      <c r="G156" s="57"/>
      <c r="H156" s="267"/>
      <c r="I156" s="267"/>
      <c r="J156" s="267"/>
      <c r="K156" s="267"/>
      <c r="L156" s="268"/>
      <c r="M156" s="268"/>
      <c r="N156" s="268"/>
      <c r="O156" s="268"/>
      <c r="P156" s="268"/>
      <c r="Q156" s="268"/>
      <c r="R156" s="268"/>
      <c r="S156" s="132"/>
    </row>
    <row r="157" spans="1:19" s="92" customFormat="1" ht="13.5" customHeight="1">
      <c r="A157" s="57"/>
      <c r="B157" s="57"/>
      <c r="C157" s="57"/>
      <c r="D157" s="57"/>
      <c r="E157" s="57"/>
      <c r="F157" s="57"/>
      <c r="G157" s="57"/>
      <c r="H157" s="90"/>
      <c r="I157" s="90"/>
      <c r="J157" s="90"/>
      <c r="K157" s="229"/>
      <c r="L157" s="148"/>
      <c r="M157" s="229"/>
      <c r="N157" s="229"/>
      <c r="O157" s="90"/>
      <c r="P157" s="90"/>
      <c r="Q157" s="90"/>
      <c r="R157" s="90"/>
      <c r="S157" s="132"/>
    </row>
    <row r="158" spans="1:19" s="92" customFormat="1" ht="13.5" customHeight="1">
      <c r="A158" s="56"/>
      <c r="B158" s="57"/>
      <c r="C158" s="55"/>
      <c r="D158" s="55"/>
      <c r="E158" s="55"/>
      <c r="F158" s="56"/>
      <c r="G158" s="56"/>
      <c r="H158" s="269"/>
      <c r="I158" s="269"/>
      <c r="J158" s="269"/>
      <c r="K158" s="269"/>
      <c r="L158" s="268"/>
      <c r="M158" s="268"/>
      <c r="N158" s="268"/>
      <c r="O158" s="268"/>
      <c r="P158" s="268"/>
      <c r="Q158" s="268"/>
      <c r="R158" s="268"/>
      <c r="S158" s="132"/>
    </row>
    <row r="159" spans="1:19" s="92" customFormat="1" ht="13.5" customHeight="1">
      <c r="A159" s="57"/>
      <c r="B159" s="57"/>
      <c r="C159" s="57"/>
      <c r="D159" s="70"/>
      <c r="E159" s="57"/>
      <c r="F159" s="57"/>
      <c r="G159" s="57"/>
      <c r="H159" s="57"/>
      <c r="I159" s="57"/>
      <c r="J159" s="57"/>
      <c r="K159" s="230"/>
      <c r="M159" s="230"/>
      <c r="N159" s="230"/>
      <c r="O159" s="138"/>
      <c r="P159" s="138"/>
      <c r="Q159" s="57"/>
      <c r="R159" s="57"/>
      <c r="S159" s="132"/>
    </row>
    <row r="160" spans="1:19" s="92" customFormat="1" ht="18" customHeight="1">
      <c r="A160" s="146"/>
      <c r="B160" s="57"/>
      <c r="C160" s="227"/>
      <c r="D160" s="57"/>
      <c r="E160" s="57"/>
      <c r="F160" s="137"/>
      <c r="G160" s="137"/>
      <c r="H160" s="137"/>
      <c r="I160" s="137"/>
      <c r="J160" s="137"/>
      <c r="K160" s="270"/>
      <c r="L160" s="270"/>
      <c r="M160" s="271"/>
      <c r="N160" s="272"/>
      <c r="O160" s="272"/>
      <c r="P160" s="272"/>
      <c r="Q160" s="272"/>
      <c r="R160" s="272"/>
      <c r="S160" s="132"/>
    </row>
    <row r="161" spans="1:22" s="92" customFormat="1" ht="39" customHeight="1">
      <c r="A161" s="56"/>
      <c r="B161" s="57"/>
      <c r="C161" s="57"/>
      <c r="D161" s="57"/>
      <c r="E161" s="57"/>
      <c r="F161" s="137"/>
      <c r="G161" s="13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132"/>
      <c r="V161" s="223"/>
    </row>
    <row r="162" spans="1:22" s="92" customFormat="1" ht="18" customHeight="1">
      <c r="A162" s="57"/>
      <c r="B162" s="57"/>
      <c r="C162" s="57"/>
      <c r="D162" s="57"/>
      <c r="E162" s="57"/>
      <c r="F162" s="57"/>
      <c r="G162" s="5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132"/>
      <c r="V162" s="223"/>
    </row>
    <row r="163" spans="1:22" s="92" customFormat="1" ht="18" customHeight="1">
      <c r="A163" s="57"/>
      <c r="B163" s="57"/>
      <c r="C163" s="57"/>
      <c r="D163" s="57"/>
      <c r="E163" s="57"/>
      <c r="F163" s="57"/>
      <c r="G163" s="57"/>
      <c r="H163" s="90"/>
      <c r="I163" s="90"/>
      <c r="J163" s="90"/>
      <c r="K163" s="90"/>
      <c r="L163" s="90"/>
      <c r="M163" s="145"/>
      <c r="N163" s="148"/>
      <c r="O163" s="145"/>
      <c r="P163" s="145"/>
      <c r="Q163" s="90"/>
      <c r="R163" s="90"/>
      <c r="S163" s="90"/>
      <c r="T163" s="90"/>
      <c r="U163" s="132"/>
      <c r="V163" s="223"/>
    </row>
    <row r="164" spans="1:22" s="92" customFormat="1" ht="15">
      <c r="A164" s="56"/>
      <c r="B164" s="57"/>
      <c r="C164" s="55"/>
      <c r="D164" s="55"/>
      <c r="E164" s="55"/>
      <c r="F164" s="56"/>
      <c r="G164" s="56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132"/>
      <c r="V164" s="223"/>
    </row>
    <row r="165" spans="1:22" s="92" customFormat="1" ht="15">
      <c r="A165" s="57"/>
      <c r="B165" s="57"/>
      <c r="C165" s="57"/>
      <c r="D165" s="70"/>
      <c r="E165" s="57"/>
      <c r="F165" s="57"/>
      <c r="G165" s="57"/>
      <c r="H165" s="57"/>
      <c r="I165" s="57"/>
      <c r="J165" s="57"/>
      <c r="K165" s="57"/>
      <c r="L165" s="57"/>
      <c r="M165"/>
      <c r="O165"/>
      <c r="P165"/>
      <c r="Q165" s="138"/>
      <c r="R165" s="138"/>
      <c r="S165" s="57"/>
      <c r="T165" s="57"/>
      <c r="U165" s="132"/>
      <c r="V165" s="223"/>
    </row>
    <row r="166" spans="1:22" s="92" customFormat="1" ht="18" customHeight="1">
      <c r="A166" s="59"/>
      <c r="B166" s="52"/>
      <c r="C166" s="54"/>
      <c r="D166" s="52"/>
      <c r="E166" s="53"/>
      <c r="F166" s="53"/>
      <c r="G166" s="53"/>
      <c r="H166" s="53"/>
      <c r="I166" s="53"/>
      <c r="J166" s="53"/>
      <c r="K166" s="53"/>
      <c r="L166" s="53"/>
      <c r="M166" s="53"/>
      <c r="N166" s="91"/>
      <c r="O166" s="91"/>
      <c r="P166" s="139"/>
      <c r="Q166" s="127"/>
      <c r="R166" s="52"/>
      <c r="T166" s="127"/>
      <c r="U166" s="132"/>
      <c r="V166" s="223"/>
    </row>
    <row r="167" spans="1:31" s="92" customFormat="1" ht="18" customHeight="1">
      <c r="A167" s="57"/>
      <c r="B167" s="57"/>
      <c r="C167" s="216"/>
      <c r="D167" s="57"/>
      <c r="E167" s="57"/>
      <c r="F167" s="137"/>
      <c r="G167" s="137"/>
      <c r="H167" s="137"/>
      <c r="I167" s="137"/>
      <c r="J167" s="137"/>
      <c r="K167" s="215"/>
      <c r="L167" s="215"/>
      <c r="M167" s="57"/>
      <c r="N167" s="57"/>
      <c r="O167" s="57"/>
      <c r="P167" s="57"/>
      <c r="Q167" s="57"/>
      <c r="R167" s="57"/>
      <c r="S167" s="147"/>
      <c r="T167" s="57"/>
      <c r="U167" s="137"/>
      <c r="V167" s="224"/>
      <c r="W167" s="57"/>
      <c r="X167" s="57"/>
      <c r="Y167" s="57"/>
      <c r="Z167" s="57"/>
      <c r="AA167" s="57"/>
      <c r="AB167" s="57"/>
      <c r="AC167" s="147"/>
      <c r="AD167" s="57"/>
      <c r="AE167" s="132"/>
    </row>
    <row r="168" spans="1:31" s="92" customFormat="1" ht="7.5" customHeight="1">
      <c r="A168" s="56"/>
      <c r="B168" s="55"/>
      <c r="C168" s="216"/>
      <c r="D168" s="57"/>
      <c r="E168" s="57"/>
      <c r="F168" s="137"/>
      <c r="G168" s="137"/>
      <c r="H168" s="137"/>
      <c r="I168" s="137"/>
      <c r="J168" s="267"/>
      <c r="K168" s="267"/>
      <c r="L168" s="267"/>
      <c r="M168" s="267"/>
      <c r="N168" s="273"/>
      <c r="O168" s="273"/>
      <c r="P168" s="273"/>
      <c r="Q168" s="273"/>
      <c r="R168" s="273"/>
      <c r="S168" s="273"/>
      <c r="T168" s="273"/>
      <c r="U168" s="267"/>
      <c r="V168" s="267"/>
      <c r="W168" s="267"/>
      <c r="X168" s="273"/>
      <c r="Y168" s="273"/>
      <c r="Z168" s="273"/>
      <c r="AA168" s="273"/>
      <c r="AB168" s="273"/>
      <c r="AC168" s="273"/>
      <c r="AD168" s="273"/>
      <c r="AE168" s="132"/>
    </row>
    <row r="169" spans="4:36" s="57" customFormat="1" ht="15">
      <c r="D169" s="70"/>
      <c r="J169" s="137"/>
      <c r="K169" s="215" t="s">
        <v>251</v>
      </c>
      <c r="L169" s="215"/>
      <c r="S169" s="147"/>
      <c r="V169" s="225"/>
      <c r="AF169" s="147"/>
      <c r="AH169" s="147"/>
      <c r="AJ169" s="147"/>
    </row>
    <row r="170" spans="4:36" s="57" customFormat="1" ht="15">
      <c r="D170" s="70"/>
      <c r="J170" s="267"/>
      <c r="K170" s="267"/>
      <c r="L170" s="267"/>
      <c r="M170" s="267"/>
      <c r="N170" s="273"/>
      <c r="O170" s="273"/>
      <c r="P170" s="273"/>
      <c r="Q170" s="273"/>
      <c r="R170" s="273"/>
      <c r="S170" s="273"/>
      <c r="T170" s="273"/>
      <c r="V170" s="146"/>
      <c r="AF170" s="147"/>
      <c r="AH170" s="147"/>
      <c r="AJ170" s="147"/>
    </row>
    <row r="171" spans="1:22" s="92" customFormat="1" ht="18" customHeight="1">
      <c r="A171" s="57"/>
      <c r="B171" s="57"/>
      <c r="C171" s="134"/>
      <c r="D171" s="57"/>
      <c r="E171" s="57"/>
      <c r="F171" s="137"/>
      <c r="G171" s="137"/>
      <c r="H171" s="137"/>
      <c r="I171" s="137"/>
      <c r="J171" s="57"/>
      <c r="K171" s="56" t="s">
        <v>252</v>
      </c>
      <c r="L171" s="56"/>
      <c r="M171" s="57"/>
      <c r="N171" s="57"/>
      <c r="O171" s="57"/>
      <c r="P171" s="57"/>
      <c r="Q171" s="57"/>
      <c r="R171" s="57"/>
      <c r="S171" s="57"/>
      <c r="T171" s="57"/>
      <c r="U171" s="132"/>
      <c r="V171" s="223"/>
    </row>
    <row r="172" spans="1:22" s="92" customFormat="1" ht="7.5" customHeight="1">
      <c r="A172" s="56"/>
      <c r="B172" s="55"/>
      <c r="C172" s="134"/>
      <c r="D172" s="57"/>
      <c r="E172" s="57"/>
      <c r="F172" s="137"/>
      <c r="G172" s="137"/>
      <c r="H172" s="137"/>
      <c r="I172" s="137"/>
      <c r="J172" s="267"/>
      <c r="K172" s="267"/>
      <c r="L172" s="267"/>
      <c r="M172" s="267"/>
      <c r="N172" s="273"/>
      <c r="O172" s="273"/>
      <c r="P172" s="273"/>
      <c r="Q172" s="273"/>
      <c r="R172" s="273"/>
      <c r="S172" s="273"/>
      <c r="T172" s="273"/>
      <c r="U172" s="132"/>
      <c r="V172" s="223"/>
    </row>
    <row r="173" spans="1:22" s="92" customFormat="1" ht="18" customHeight="1">
      <c r="A173" s="57"/>
      <c r="B173" s="55"/>
      <c r="C173" s="276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132"/>
      <c r="V173" s="223"/>
    </row>
    <row r="174" spans="1:22" s="92" customFormat="1" ht="19.5" customHeight="1">
      <c r="A174" s="146"/>
      <c r="B174" s="57"/>
      <c r="C174" s="216"/>
      <c r="D174" s="57"/>
      <c r="E174" s="57"/>
      <c r="F174" s="137"/>
      <c r="G174" s="137"/>
      <c r="H174" s="137"/>
      <c r="I174" s="137"/>
      <c r="J174" s="274"/>
      <c r="K174" s="275"/>
      <c r="L174" s="275"/>
      <c r="M174" s="275"/>
      <c r="N174" s="275"/>
      <c r="O174" s="275"/>
      <c r="P174" s="275"/>
      <c r="Q174" s="275"/>
      <c r="R174" s="275"/>
      <c r="S174" s="275"/>
      <c r="T174"/>
      <c r="U174" s="132"/>
      <c r="V174" s="223"/>
    </row>
    <row r="175" spans="1:22" s="92" customFormat="1" ht="18" customHeight="1">
      <c r="A175" s="57"/>
      <c r="B175" s="57"/>
      <c r="C175" s="216"/>
      <c r="D175" s="57"/>
      <c r="E175" s="57"/>
      <c r="F175" s="137"/>
      <c r="G175" s="137"/>
      <c r="H175" s="137"/>
      <c r="I175" s="137"/>
      <c r="J175" s="137"/>
      <c r="K175" s="215"/>
      <c r="L175" s="215"/>
      <c r="M175" s="57"/>
      <c r="N175" s="57"/>
      <c r="O175" s="57"/>
      <c r="P175" s="57"/>
      <c r="Q175" s="57"/>
      <c r="R175" s="57"/>
      <c r="S175" s="147"/>
      <c r="T175" s="57"/>
      <c r="U175" s="132"/>
      <c r="V175" s="223"/>
    </row>
    <row r="176" spans="1:22" s="92" customFormat="1" ht="7.5" customHeight="1">
      <c r="A176" s="56"/>
      <c r="B176" s="55"/>
      <c r="C176" s="216"/>
      <c r="D176" s="57"/>
      <c r="E176" s="57"/>
      <c r="F176" s="137"/>
      <c r="G176" s="137"/>
      <c r="H176" s="137"/>
      <c r="I176" s="137"/>
      <c r="J176" s="267"/>
      <c r="K176" s="267"/>
      <c r="L176" s="267"/>
      <c r="M176" s="267"/>
      <c r="N176" s="273"/>
      <c r="O176" s="273"/>
      <c r="P176" s="273"/>
      <c r="Q176" s="273"/>
      <c r="R176" s="273"/>
      <c r="S176" s="273"/>
      <c r="T176" s="273"/>
      <c r="U176" s="132"/>
      <c r="V176" s="223"/>
    </row>
    <row r="177" spans="4:26" s="57" customFormat="1" ht="15">
      <c r="D177" s="70"/>
      <c r="K177" s="56" t="s">
        <v>252</v>
      </c>
      <c r="L177" s="56"/>
      <c r="V177" s="146"/>
      <c r="X177" s="147"/>
      <c r="Z177" s="147"/>
    </row>
    <row r="178" spans="4:26" s="57" customFormat="1" ht="15">
      <c r="D178" s="70"/>
      <c r="V178" s="146"/>
      <c r="X178" s="147"/>
      <c r="Z178" s="147"/>
    </row>
  </sheetData>
  <sheetProtection/>
  <mergeCells count="20">
    <mergeCell ref="H158:R158"/>
    <mergeCell ref="J176:T176"/>
    <mergeCell ref="J168:T168"/>
    <mergeCell ref="J170:T170"/>
    <mergeCell ref="Q1:R1"/>
    <mergeCell ref="A1:M1"/>
    <mergeCell ref="J172:T172"/>
    <mergeCell ref="H164:T164"/>
    <mergeCell ref="K160:R160"/>
    <mergeCell ref="H155:R155"/>
    <mergeCell ref="H149:R149"/>
    <mergeCell ref="H150:R150"/>
    <mergeCell ref="H152:R152"/>
    <mergeCell ref="K154:R154"/>
    <mergeCell ref="U168:AD168"/>
    <mergeCell ref="J174:S174"/>
    <mergeCell ref="H161:T161"/>
    <mergeCell ref="H162:T162"/>
    <mergeCell ref="C173:T173"/>
    <mergeCell ref="H156:R156"/>
  </mergeCells>
  <printOptions/>
  <pageMargins left="0.4724409448818898" right="0.2362204724409449" top="0.6692913385826772" bottom="0.4724409448818898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3" width="57.00390625" style="0" customWidth="1"/>
    <col min="4" max="4" width="7.421875" style="0" customWidth="1"/>
    <col min="5" max="5" width="13.421875" style="22" hidden="1" customWidth="1"/>
    <col min="6" max="6" width="0.13671875" style="22" hidden="1" customWidth="1"/>
    <col min="7" max="7" width="15.57421875" style="247" hidden="1" customWidth="1"/>
    <col min="8" max="8" width="13.8515625" style="22" customWidth="1"/>
    <col min="9" max="9" width="12.421875" style="53" bestFit="1" customWidth="1"/>
    <col min="10" max="10" width="13.57421875" style="22" customWidth="1"/>
    <col min="11" max="11" width="12.57421875" style="53" customWidth="1"/>
    <col min="12" max="12" width="14.00390625" style="21" customWidth="1"/>
    <col min="13" max="13" width="14.421875" style="0" customWidth="1"/>
  </cols>
  <sheetData>
    <row r="1" spans="1:13" ht="60.75" customHeight="1">
      <c r="A1" s="281" t="s">
        <v>292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8.75" customHeight="1">
      <c r="A2" s="282" t="s">
        <v>120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.75" customHeight="1">
      <c r="A3" s="283" t="s">
        <v>121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02" customHeight="1">
      <c r="A4" s="41" t="s">
        <v>122</v>
      </c>
      <c r="B4" s="41" t="s">
        <v>137</v>
      </c>
      <c r="C4" s="41" t="s">
        <v>134</v>
      </c>
      <c r="D4" s="40" t="s">
        <v>123</v>
      </c>
      <c r="E4" s="5" t="s">
        <v>124</v>
      </c>
      <c r="F4" s="5" t="s">
        <v>205</v>
      </c>
      <c r="G4" s="235" t="s">
        <v>204</v>
      </c>
      <c r="H4" s="5" t="s">
        <v>291</v>
      </c>
      <c r="I4" s="5" t="s">
        <v>125</v>
      </c>
      <c r="J4" s="5" t="s">
        <v>126</v>
      </c>
      <c r="K4" s="5" t="s">
        <v>167</v>
      </c>
      <c r="L4" s="5" t="s">
        <v>127</v>
      </c>
      <c r="M4" s="5" t="s">
        <v>149</v>
      </c>
    </row>
    <row r="5" spans="1:13" ht="30.75" customHeight="1">
      <c r="A5" s="193"/>
      <c r="B5" s="194"/>
      <c r="C5" s="195" t="s">
        <v>128</v>
      </c>
      <c r="D5" s="193"/>
      <c r="E5" s="196">
        <f>E6+E7</f>
        <v>2501616</v>
      </c>
      <c r="F5" s="196" t="e">
        <f>F6+F7</f>
        <v>#REF!</v>
      </c>
      <c r="G5" s="236">
        <f>G6+G7</f>
        <v>19890</v>
      </c>
      <c r="H5" s="196">
        <f>H6+H7</f>
        <v>2521506</v>
      </c>
      <c r="I5" s="195"/>
      <c r="J5" s="194"/>
      <c r="K5" s="194"/>
      <c r="L5" s="194"/>
      <c r="M5" s="197"/>
    </row>
    <row r="6" spans="1:13" ht="48" customHeight="1">
      <c r="A6" s="198"/>
      <c r="B6" s="199"/>
      <c r="C6" s="200" t="s">
        <v>175</v>
      </c>
      <c r="D6" s="198"/>
      <c r="E6" s="201">
        <f>E34+E59</f>
        <v>2427066</v>
      </c>
      <c r="F6" s="201" t="e">
        <f>F34+#REF!</f>
        <v>#REF!</v>
      </c>
      <c r="G6" s="237">
        <f>G34</f>
        <v>18650</v>
      </c>
      <c r="H6" s="201">
        <f>E6+G6</f>
        <v>2445716</v>
      </c>
      <c r="I6" s="198"/>
      <c r="J6" s="199"/>
      <c r="K6" s="199"/>
      <c r="L6" s="199"/>
      <c r="M6" s="202"/>
    </row>
    <row r="7" spans="1:13" ht="48" customHeight="1">
      <c r="A7" s="198"/>
      <c r="B7" s="199"/>
      <c r="C7" s="200" t="s">
        <v>129</v>
      </c>
      <c r="D7" s="198"/>
      <c r="E7" s="201">
        <f>E8+E10+E14+E18+E21+E23+E28+E30</f>
        <v>74550</v>
      </c>
      <c r="F7" s="201">
        <f>F26</f>
        <v>2250</v>
      </c>
      <c r="G7" s="237">
        <f>G8+G10+G14+G18+G21+G23+G28+G30</f>
        <v>1240</v>
      </c>
      <c r="H7" s="201">
        <f>E7+G7</f>
        <v>75790</v>
      </c>
      <c r="I7" s="198"/>
      <c r="J7" s="199"/>
      <c r="K7" s="199"/>
      <c r="L7" s="199"/>
      <c r="M7" s="202"/>
    </row>
    <row r="8" spans="1:13" s="1" customFormat="1" ht="34.5" customHeight="1">
      <c r="A8" s="158"/>
      <c r="B8" s="164"/>
      <c r="C8" s="165" t="s">
        <v>133</v>
      </c>
      <c r="D8" s="158"/>
      <c r="E8" s="166">
        <f>E9</f>
        <v>3750</v>
      </c>
      <c r="F8" s="166"/>
      <c r="G8" s="238">
        <f>G9</f>
        <v>0</v>
      </c>
      <c r="H8" s="166">
        <f>E8+G8</f>
        <v>3750</v>
      </c>
      <c r="I8" s="158"/>
      <c r="J8" s="167"/>
      <c r="K8" s="167"/>
      <c r="L8" s="167"/>
      <c r="M8" s="168"/>
    </row>
    <row r="9" spans="1:13" s="14" customFormat="1" ht="34.5" customHeight="1">
      <c r="A9" s="44">
        <v>1</v>
      </c>
      <c r="B9" s="2">
        <v>421211</v>
      </c>
      <c r="C9" s="42" t="s">
        <v>56</v>
      </c>
      <c r="D9" s="6"/>
      <c r="E9" s="13">
        <v>3750</v>
      </c>
      <c r="F9" s="13"/>
      <c r="G9" s="239"/>
      <c r="H9" s="13">
        <f>E9+G9</f>
        <v>3750</v>
      </c>
      <c r="I9" s="6">
        <v>1</v>
      </c>
      <c r="J9" s="62" t="s">
        <v>238</v>
      </c>
      <c r="K9" s="62" t="s">
        <v>238</v>
      </c>
      <c r="L9" s="2" t="s">
        <v>271</v>
      </c>
      <c r="M9" s="58" t="s">
        <v>150</v>
      </c>
    </row>
    <row r="10" spans="1:13" s="1" customFormat="1" ht="34.5" customHeight="1">
      <c r="A10" s="156"/>
      <c r="B10" s="156"/>
      <c r="C10" s="161" t="s">
        <v>58</v>
      </c>
      <c r="D10" s="162"/>
      <c r="E10" s="163">
        <f>E13+E12+E11</f>
        <v>2600</v>
      </c>
      <c r="F10" s="163"/>
      <c r="G10" s="240"/>
      <c r="H10" s="163">
        <f>H13+H12+H11</f>
        <v>2600</v>
      </c>
      <c r="I10" s="158"/>
      <c r="J10" s="156"/>
      <c r="K10" s="156"/>
      <c r="L10" s="156"/>
      <c r="M10" s="160"/>
    </row>
    <row r="11" spans="1:13" s="1" customFormat="1" ht="34.5" customHeight="1">
      <c r="A11" s="4">
        <v>2</v>
      </c>
      <c r="B11" s="2">
        <v>421411</v>
      </c>
      <c r="C11" s="19" t="s">
        <v>138</v>
      </c>
      <c r="D11" s="77"/>
      <c r="E11" s="20">
        <v>1300</v>
      </c>
      <c r="F11" s="20"/>
      <c r="G11" s="241"/>
      <c r="H11" s="13">
        <f>E11+G11</f>
        <v>1300</v>
      </c>
      <c r="I11" s="78">
        <v>1</v>
      </c>
      <c r="J11" s="79" t="s">
        <v>238</v>
      </c>
      <c r="K11" s="79" t="s">
        <v>238</v>
      </c>
      <c r="L11" s="80" t="s">
        <v>271</v>
      </c>
      <c r="M11" s="81" t="s">
        <v>150</v>
      </c>
    </row>
    <row r="12" spans="1:13" s="14" customFormat="1" ht="34.5" customHeight="1">
      <c r="A12" s="4">
        <v>3</v>
      </c>
      <c r="B12" s="2">
        <v>421412</v>
      </c>
      <c r="C12" s="19" t="s">
        <v>1</v>
      </c>
      <c r="D12" s="80"/>
      <c r="E12" s="20">
        <v>600</v>
      </c>
      <c r="F12" s="20"/>
      <c r="G12" s="241"/>
      <c r="H12" s="13">
        <f>E12+G12</f>
        <v>600</v>
      </c>
      <c r="I12" s="80">
        <v>1</v>
      </c>
      <c r="J12" s="79" t="s">
        <v>238</v>
      </c>
      <c r="K12" s="79" t="s">
        <v>238</v>
      </c>
      <c r="L12" s="80" t="s">
        <v>271</v>
      </c>
      <c r="M12" s="81" t="s">
        <v>150</v>
      </c>
    </row>
    <row r="13" spans="1:13" s="14" customFormat="1" ht="34.5" customHeight="1">
      <c r="A13" s="4">
        <v>4</v>
      </c>
      <c r="B13" s="2">
        <v>421414</v>
      </c>
      <c r="C13" s="19" t="s">
        <v>2</v>
      </c>
      <c r="D13" s="80"/>
      <c r="E13" s="20">
        <v>700</v>
      </c>
      <c r="F13" s="20"/>
      <c r="G13" s="241"/>
      <c r="H13" s="13">
        <f>E13+G13</f>
        <v>700</v>
      </c>
      <c r="I13" s="80">
        <v>1</v>
      </c>
      <c r="J13" s="79" t="s">
        <v>238</v>
      </c>
      <c r="K13" s="79" t="s">
        <v>238</v>
      </c>
      <c r="L13" s="80" t="s">
        <v>271</v>
      </c>
      <c r="M13" s="81" t="s">
        <v>150</v>
      </c>
    </row>
    <row r="14" spans="1:13" s="1" customFormat="1" ht="34.5" customHeight="1">
      <c r="A14" s="156"/>
      <c r="B14" s="156"/>
      <c r="C14" s="157" t="s">
        <v>60</v>
      </c>
      <c r="D14" s="158"/>
      <c r="E14" s="159">
        <f>E15+E16+E17</f>
        <v>2400</v>
      </c>
      <c r="F14" s="159"/>
      <c r="G14" s="242">
        <f>G15</f>
        <v>250</v>
      </c>
      <c r="H14" s="159">
        <f>H15+H16+H17</f>
        <v>2650</v>
      </c>
      <c r="I14" s="158"/>
      <c r="J14" s="156"/>
      <c r="K14" s="156"/>
      <c r="L14" s="156"/>
      <c r="M14" s="160"/>
    </row>
    <row r="15" spans="1:13" s="14" customFormat="1" ht="34.5" customHeight="1">
      <c r="A15" s="4">
        <v>5</v>
      </c>
      <c r="B15" s="2">
        <v>421511</v>
      </c>
      <c r="C15" s="19" t="s">
        <v>162</v>
      </c>
      <c r="D15" s="78"/>
      <c r="E15" s="66">
        <v>1250</v>
      </c>
      <c r="F15" s="66"/>
      <c r="G15" s="243">
        <v>250</v>
      </c>
      <c r="H15" s="13">
        <f aca="true" t="shared" si="0" ref="H15:H20">E15+G15</f>
        <v>1500</v>
      </c>
      <c r="I15" s="78">
        <v>1</v>
      </c>
      <c r="J15" s="79" t="s">
        <v>239</v>
      </c>
      <c r="K15" s="79" t="s">
        <v>239</v>
      </c>
      <c r="L15" s="80" t="s">
        <v>272</v>
      </c>
      <c r="M15" s="81" t="s">
        <v>150</v>
      </c>
    </row>
    <row r="16" spans="1:13" s="14" customFormat="1" ht="34.5" customHeight="1">
      <c r="A16" s="4">
        <v>6</v>
      </c>
      <c r="B16" s="2">
        <v>421512</v>
      </c>
      <c r="C16" s="19" t="s">
        <v>23</v>
      </c>
      <c r="D16" s="78"/>
      <c r="E16" s="20">
        <v>950</v>
      </c>
      <c r="F16" s="20"/>
      <c r="G16" s="241"/>
      <c r="H16" s="13">
        <f t="shared" si="0"/>
        <v>950</v>
      </c>
      <c r="I16" s="78">
        <v>1</v>
      </c>
      <c r="J16" s="79" t="s">
        <v>239</v>
      </c>
      <c r="K16" s="79" t="s">
        <v>239</v>
      </c>
      <c r="L16" s="80" t="s">
        <v>272</v>
      </c>
      <c r="M16" s="81" t="s">
        <v>150</v>
      </c>
    </row>
    <row r="17" spans="1:13" s="14" customFormat="1" ht="34.5" customHeight="1">
      <c r="A17" s="4">
        <v>7</v>
      </c>
      <c r="B17" s="2">
        <v>421521</v>
      </c>
      <c r="C17" s="19" t="s">
        <v>166</v>
      </c>
      <c r="D17" s="78"/>
      <c r="E17" s="20">
        <v>200</v>
      </c>
      <c r="F17" s="20"/>
      <c r="G17" s="241"/>
      <c r="H17" s="13">
        <f t="shared" si="0"/>
        <v>200</v>
      </c>
      <c r="I17" s="78">
        <v>1</v>
      </c>
      <c r="J17" s="79" t="s">
        <v>239</v>
      </c>
      <c r="K17" s="79" t="s">
        <v>239</v>
      </c>
      <c r="L17" s="80" t="s">
        <v>272</v>
      </c>
      <c r="M17" s="81" t="s">
        <v>150</v>
      </c>
    </row>
    <row r="18" spans="1:13" s="1" customFormat="1" ht="34.5" customHeight="1">
      <c r="A18" s="156"/>
      <c r="B18" s="156"/>
      <c r="C18" s="157" t="s">
        <v>64</v>
      </c>
      <c r="D18" s="158"/>
      <c r="E18" s="159">
        <f>E19+E20</f>
        <v>3900</v>
      </c>
      <c r="F18" s="163"/>
      <c r="G18" s="240">
        <f>G19+G20</f>
        <v>1500</v>
      </c>
      <c r="H18" s="159">
        <f t="shared" si="0"/>
        <v>5400</v>
      </c>
      <c r="I18" s="158"/>
      <c r="J18" s="156"/>
      <c r="K18" s="156"/>
      <c r="L18" s="156"/>
      <c r="M18" s="160"/>
    </row>
    <row r="19" spans="1:13" s="14" customFormat="1" ht="34.5" customHeight="1">
      <c r="A19" s="4">
        <v>8</v>
      </c>
      <c r="B19" s="2">
        <v>422221</v>
      </c>
      <c r="C19" s="19" t="s">
        <v>199</v>
      </c>
      <c r="D19" s="78"/>
      <c r="E19" s="20">
        <v>2400</v>
      </c>
      <c r="F19" s="20"/>
      <c r="G19" s="241">
        <v>1000</v>
      </c>
      <c r="H19" s="13">
        <f t="shared" si="0"/>
        <v>3400</v>
      </c>
      <c r="I19" s="78">
        <v>1</v>
      </c>
      <c r="J19" s="79" t="s">
        <v>238</v>
      </c>
      <c r="K19" s="79" t="s">
        <v>238</v>
      </c>
      <c r="L19" s="80" t="s">
        <v>271</v>
      </c>
      <c r="M19" s="81" t="s">
        <v>150</v>
      </c>
    </row>
    <row r="20" spans="1:13" s="14" customFormat="1" ht="34.5" customHeight="1">
      <c r="A20" s="4">
        <v>9</v>
      </c>
      <c r="B20" s="2">
        <v>422231</v>
      </c>
      <c r="C20" s="19" t="s">
        <v>65</v>
      </c>
      <c r="D20" s="78"/>
      <c r="E20" s="20">
        <v>1500</v>
      </c>
      <c r="F20" s="20"/>
      <c r="G20" s="241">
        <v>500</v>
      </c>
      <c r="H20" s="13">
        <f t="shared" si="0"/>
        <v>2000</v>
      </c>
      <c r="I20" s="78">
        <v>1</v>
      </c>
      <c r="J20" s="79" t="s">
        <v>238</v>
      </c>
      <c r="K20" s="79" t="s">
        <v>238</v>
      </c>
      <c r="L20" s="80" t="s">
        <v>271</v>
      </c>
      <c r="M20" s="81" t="s">
        <v>150</v>
      </c>
    </row>
    <row r="21" spans="1:13" s="1" customFormat="1" ht="34.5" customHeight="1">
      <c r="A21" s="156"/>
      <c r="B21" s="156"/>
      <c r="C21" s="157" t="s">
        <v>66</v>
      </c>
      <c r="D21" s="158"/>
      <c r="E21" s="166">
        <f>+E22</f>
        <v>41300</v>
      </c>
      <c r="F21" s="166"/>
      <c r="G21" s="238"/>
      <c r="H21" s="166">
        <f>+H22</f>
        <v>41300</v>
      </c>
      <c r="I21" s="158"/>
      <c r="J21" s="156"/>
      <c r="K21" s="156"/>
      <c r="L21" s="156"/>
      <c r="M21" s="160"/>
    </row>
    <row r="22" spans="1:13" s="14" customFormat="1" ht="34.5" customHeight="1">
      <c r="A22" s="4">
        <v>10</v>
      </c>
      <c r="B22" s="2">
        <v>423212</v>
      </c>
      <c r="C22" s="19" t="s">
        <v>67</v>
      </c>
      <c r="D22" s="20"/>
      <c r="E22" s="66">
        <v>41300</v>
      </c>
      <c r="F22" s="66"/>
      <c r="G22" s="243"/>
      <c r="H22" s="13">
        <f>E22+G22</f>
        <v>41300</v>
      </c>
      <c r="I22" s="78" t="s">
        <v>255</v>
      </c>
      <c r="J22" s="79" t="s">
        <v>265</v>
      </c>
      <c r="K22" s="79" t="s">
        <v>265</v>
      </c>
      <c r="L22" s="79" t="s">
        <v>273</v>
      </c>
      <c r="M22" s="81" t="s">
        <v>200</v>
      </c>
    </row>
    <row r="23" spans="1:13" s="1" customFormat="1" ht="34.5" customHeight="1">
      <c r="A23" s="156"/>
      <c r="B23" s="156"/>
      <c r="C23" s="157" t="s">
        <v>68</v>
      </c>
      <c r="D23" s="163"/>
      <c r="E23" s="159">
        <f>E24+E25+E27+E26</f>
        <v>8300</v>
      </c>
      <c r="F23" s="159"/>
      <c r="G23" s="242">
        <f>G24</f>
        <v>-700</v>
      </c>
      <c r="H23" s="159">
        <f>E23+G23</f>
        <v>7600</v>
      </c>
      <c r="I23" s="158"/>
      <c r="J23" s="156"/>
      <c r="K23" s="163"/>
      <c r="L23" s="163"/>
      <c r="M23" s="160"/>
    </row>
    <row r="24" spans="1:13" ht="34.5" customHeight="1">
      <c r="A24" s="4">
        <v>11</v>
      </c>
      <c r="B24" s="2">
        <v>423418</v>
      </c>
      <c r="C24" s="19" t="s">
        <v>158</v>
      </c>
      <c r="D24" s="63"/>
      <c r="E24" s="66">
        <v>700</v>
      </c>
      <c r="F24" s="66"/>
      <c r="G24" s="243">
        <v>-700</v>
      </c>
      <c r="H24" s="13">
        <f aca="true" t="shared" si="1" ref="H24:H33">E24+G24</f>
        <v>0</v>
      </c>
      <c r="I24" s="78">
        <v>1</v>
      </c>
      <c r="J24" s="79" t="s">
        <v>239</v>
      </c>
      <c r="K24" s="80" t="s">
        <v>239</v>
      </c>
      <c r="L24" s="80" t="s">
        <v>272</v>
      </c>
      <c r="M24" s="81" t="s">
        <v>150</v>
      </c>
    </row>
    <row r="25" spans="1:13" ht="47.25" customHeight="1">
      <c r="A25" s="4">
        <v>12</v>
      </c>
      <c r="B25" s="2">
        <v>423419</v>
      </c>
      <c r="C25" s="19" t="s">
        <v>168</v>
      </c>
      <c r="D25" s="63"/>
      <c r="E25" s="66">
        <v>4500</v>
      </c>
      <c r="F25" s="66"/>
      <c r="G25" s="243"/>
      <c r="H25" s="13">
        <f t="shared" si="1"/>
        <v>4500</v>
      </c>
      <c r="I25" s="78">
        <v>1</v>
      </c>
      <c r="J25" s="79" t="s">
        <v>239</v>
      </c>
      <c r="K25" s="80" t="s">
        <v>239</v>
      </c>
      <c r="L25" s="80" t="s">
        <v>272</v>
      </c>
      <c r="M25" s="81" t="s">
        <v>150</v>
      </c>
    </row>
    <row r="26" spans="1:13" ht="34.5" customHeight="1">
      <c r="A26" s="4">
        <v>13</v>
      </c>
      <c r="B26" s="2">
        <v>423422</v>
      </c>
      <c r="C26" s="19" t="s">
        <v>176</v>
      </c>
      <c r="D26" s="63"/>
      <c r="E26" s="66">
        <v>3100</v>
      </c>
      <c r="F26" s="66">
        <v>2250</v>
      </c>
      <c r="G26" s="243"/>
      <c r="H26" s="13">
        <f t="shared" si="1"/>
        <v>3100</v>
      </c>
      <c r="I26" s="78">
        <v>1</v>
      </c>
      <c r="J26" s="79" t="s">
        <v>266</v>
      </c>
      <c r="K26" s="79" t="s">
        <v>266</v>
      </c>
      <c r="L26" s="79" t="s">
        <v>274</v>
      </c>
      <c r="M26" s="81" t="s">
        <v>150</v>
      </c>
    </row>
    <row r="27" spans="1:13" ht="34.5" customHeight="1">
      <c r="A27" s="4">
        <v>14</v>
      </c>
      <c r="B27" s="2">
        <v>4239111</v>
      </c>
      <c r="C27" s="19" t="s">
        <v>212</v>
      </c>
      <c r="D27" s="63"/>
      <c r="E27" s="66">
        <v>0</v>
      </c>
      <c r="F27" s="66"/>
      <c r="G27" s="243"/>
      <c r="H27" s="13">
        <f t="shared" si="1"/>
        <v>0</v>
      </c>
      <c r="I27" s="78">
        <v>1</v>
      </c>
      <c r="J27" s="79" t="s">
        <v>239</v>
      </c>
      <c r="K27" s="80" t="s">
        <v>239</v>
      </c>
      <c r="L27" s="80" t="s">
        <v>272</v>
      </c>
      <c r="M27" s="81" t="s">
        <v>150</v>
      </c>
    </row>
    <row r="28" spans="1:13" ht="34.5" customHeight="1">
      <c r="A28" s="156"/>
      <c r="B28" s="156"/>
      <c r="C28" s="157" t="s">
        <v>72</v>
      </c>
      <c r="D28" s="163"/>
      <c r="E28" s="159">
        <f>E29</f>
        <v>3500</v>
      </c>
      <c r="F28" s="159"/>
      <c r="G28" s="242"/>
      <c r="H28" s="159">
        <f>E28</f>
        <v>3500</v>
      </c>
      <c r="I28" s="169"/>
      <c r="J28" s="170"/>
      <c r="K28" s="170"/>
      <c r="L28" s="170"/>
      <c r="M28" s="171"/>
    </row>
    <row r="29" spans="1:13" ht="42" customHeight="1">
      <c r="A29" s="4">
        <v>15</v>
      </c>
      <c r="B29" s="2">
        <v>424341</v>
      </c>
      <c r="C29" s="19" t="s">
        <v>73</v>
      </c>
      <c r="D29" s="63"/>
      <c r="E29" s="66">
        <v>3500</v>
      </c>
      <c r="F29" s="66"/>
      <c r="G29" s="243"/>
      <c r="H29" s="13">
        <f t="shared" si="1"/>
        <v>3500</v>
      </c>
      <c r="I29" s="78">
        <v>1</v>
      </c>
      <c r="J29" s="79" t="s">
        <v>239</v>
      </c>
      <c r="K29" s="80" t="s">
        <v>239</v>
      </c>
      <c r="L29" s="80" t="s">
        <v>272</v>
      </c>
      <c r="M29" s="81" t="s">
        <v>150</v>
      </c>
    </row>
    <row r="30" spans="1:13" s="1" customFormat="1" ht="34.5" customHeight="1">
      <c r="A30" s="156"/>
      <c r="B30" s="172"/>
      <c r="C30" s="157" t="s">
        <v>83</v>
      </c>
      <c r="D30" s="163"/>
      <c r="E30" s="166">
        <f>E31+E32+E33</f>
        <v>8800</v>
      </c>
      <c r="F30" s="166"/>
      <c r="G30" s="238">
        <f>G33</f>
        <v>190</v>
      </c>
      <c r="H30" s="166">
        <f>E30+G30</f>
        <v>8990</v>
      </c>
      <c r="I30" s="158"/>
      <c r="J30" s="156"/>
      <c r="K30" s="156"/>
      <c r="L30" s="156"/>
      <c r="M30" s="160"/>
    </row>
    <row r="31" spans="1:13" ht="34.5" customHeight="1">
      <c r="A31" s="4">
        <v>18</v>
      </c>
      <c r="B31" s="2">
        <v>425252</v>
      </c>
      <c r="C31" s="19" t="s">
        <v>218</v>
      </c>
      <c r="D31" s="63"/>
      <c r="E31" s="66">
        <v>5500</v>
      </c>
      <c r="F31" s="66"/>
      <c r="G31" s="243"/>
      <c r="H31" s="13">
        <f t="shared" si="1"/>
        <v>5500</v>
      </c>
      <c r="I31" s="78">
        <v>1</v>
      </c>
      <c r="J31" s="79" t="s">
        <v>241</v>
      </c>
      <c r="K31" s="79" t="s">
        <v>241</v>
      </c>
      <c r="L31" s="79" t="s">
        <v>275</v>
      </c>
      <c r="M31" s="81" t="s">
        <v>150</v>
      </c>
    </row>
    <row r="32" spans="1:13" ht="46.5" customHeight="1">
      <c r="A32" s="4">
        <v>18</v>
      </c>
      <c r="B32" s="2">
        <v>425253</v>
      </c>
      <c r="C32" s="19" t="s">
        <v>84</v>
      </c>
      <c r="D32" s="63"/>
      <c r="E32" s="66">
        <v>2500</v>
      </c>
      <c r="F32" s="66"/>
      <c r="G32" s="243"/>
      <c r="H32" s="13">
        <f t="shared" si="1"/>
        <v>2500</v>
      </c>
      <c r="I32" s="78">
        <v>1</v>
      </c>
      <c r="J32" s="79" t="s">
        <v>242</v>
      </c>
      <c r="K32" s="80" t="s">
        <v>242</v>
      </c>
      <c r="L32" s="80" t="s">
        <v>276</v>
      </c>
      <c r="M32" s="81" t="s">
        <v>150</v>
      </c>
    </row>
    <row r="33" spans="1:13" ht="34.5" customHeight="1">
      <c r="A33" s="4">
        <v>19</v>
      </c>
      <c r="B33" s="2">
        <v>425281</v>
      </c>
      <c r="C33" s="19" t="s">
        <v>132</v>
      </c>
      <c r="D33" s="80"/>
      <c r="E33" s="66">
        <v>800</v>
      </c>
      <c r="F33" s="66"/>
      <c r="G33" s="243">
        <v>190</v>
      </c>
      <c r="H33" s="13">
        <f t="shared" si="1"/>
        <v>990</v>
      </c>
      <c r="I33" s="80">
        <v>1</v>
      </c>
      <c r="J33" s="79" t="s">
        <v>240</v>
      </c>
      <c r="K33" s="80" t="s">
        <v>240</v>
      </c>
      <c r="L33" s="80" t="s">
        <v>277</v>
      </c>
      <c r="M33" s="81" t="s">
        <v>150</v>
      </c>
    </row>
    <row r="34" spans="1:13" s="1" customFormat="1" ht="34.5" customHeight="1">
      <c r="A34" s="156"/>
      <c r="B34" s="158"/>
      <c r="C34" s="157" t="s">
        <v>85</v>
      </c>
      <c r="D34" s="163"/>
      <c r="E34" s="166">
        <f>E35+E37+E39+E54+E57</f>
        <v>2406266</v>
      </c>
      <c r="F34" s="166"/>
      <c r="G34" s="238">
        <f>G35+G37+G39+G54+G57</f>
        <v>18650</v>
      </c>
      <c r="H34" s="166">
        <f>E34+G34</f>
        <v>2424916</v>
      </c>
      <c r="I34" s="158"/>
      <c r="J34" s="156"/>
      <c r="K34" s="156"/>
      <c r="L34" s="156"/>
      <c r="M34" s="160"/>
    </row>
    <row r="35" spans="1:13" s="1" customFormat="1" ht="34.5" customHeight="1">
      <c r="A35" s="156"/>
      <c r="B35" s="156"/>
      <c r="C35" s="157" t="s">
        <v>86</v>
      </c>
      <c r="D35" s="163"/>
      <c r="E35" s="166">
        <f>E36</f>
        <v>4400</v>
      </c>
      <c r="F35" s="166"/>
      <c r="G35" s="238"/>
      <c r="H35" s="166">
        <f>H36</f>
        <v>4400</v>
      </c>
      <c r="I35" s="158"/>
      <c r="J35" s="156"/>
      <c r="K35" s="156"/>
      <c r="L35" s="156"/>
      <c r="M35" s="160"/>
    </row>
    <row r="36" spans="1:13" ht="34.5" customHeight="1">
      <c r="A36" s="4">
        <v>20</v>
      </c>
      <c r="B36" s="17">
        <v>426111</v>
      </c>
      <c r="C36" s="19" t="s">
        <v>163</v>
      </c>
      <c r="D36" s="63"/>
      <c r="E36" s="66">
        <v>4400</v>
      </c>
      <c r="F36" s="82"/>
      <c r="G36" s="244"/>
      <c r="H36" s="13">
        <f>E36+G36</f>
        <v>4400</v>
      </c>
      <c r="I36" s="78">
        <v>1</v>
      </c>
      <c r="J36" s="79" t="s">
        <v>242</v>
      </c>
      <c r="K36" s="79" t="s">
        <v>242</v>
      </c>
      <c r="L36" s="79" t="s">
        <v>276</v>
      </c>
      <c r="M36" s="81" t="s">
        <v>150</v>
      </c>
    </row>
    <row r="37" spans="1:13" s="1" customFormat="1" ht="34.5" customHeight="1">
      <c r="A37" s="156"/>
      <c r="B37" s="156"/>
      <c r="C37" s="157" t="s">
        <v>94</v>
      </c>
      <c r="D37" s="163"/>
      <c r="E37" s="159">
        <f>E38</f>
        <v>5000</v>
      </c>
      <c r="F37" s="159"/>
      <c r="G37" s="242"/>
      <c r="H37" s="159">
        <f>H38</f>
        <v>5000</v>
      </c>
      <c r="I37" s="158"/>
      <c r="J37" s="156"/>
      <c r="K37" s="156"/>
      <c r="L37" s="156"/>
      <c r="M37" s="171"/>
    </row>
    <row r="38" spans="1:13" ht="34.5" customHeight="1">
      <c r="A38" s="4">
        <v>21</v>
      </c>
      <c r="B38" s="2">
        <v>426411</v>
      </c>
      <c r="C38" s="19" t="s">
        <v>34</v>
      </c>
      <c r="D38" s="18"/>
      <c r="E38" s="66">
        <v>5000</v>
      </c>
      <c r="F38" s="66"/>
      <c r="G38" s="243"/>
      <c r="H38" s="13">
        <f>E38+G38</f>
        <v>5000</v>
      </c>
      <c r="I38" s="78">
        <v>1</v>
      </c>
      <c r="J38" s="79" t="s">
        <v>238</v>
      </c>
      <c r="K38" s="80" t="s">
        <v>238</v>
      </c>
      <c r="L38" s="80" t="s">
        <v>278</v>
      </c>
      <c r="M38" s="81" t="s">
        <v>150</v>
      </c>
    </row>
    <row r="39" spans="1:13" s="1" customFormat="1" ht="34.5" customHeight="1">
      <c r="A39" s="156"/>
      <c r="B39" s="156"/>
      <c r="C39" s="157" t="s">
        <v>98</v>
      </c>
      <c r="D39" s="163"/>
      <c r="E39" s="159">
        <f>E40+E41+E42+E43+E44+E45+E46+E47+E48+E49+E50+E51+E52+E53</f>
        <v>2392566</v>
      </c>
      <c r="F39" s="159"/>
      <c r="G39" s="242">
        <f>G43+G50+G40+G41+G42+G44+G45+G46+G47+G48+G49+G51+G52+G53</f>
        <v>18650</v>
      </c>
      <c r="H39" s="159">
        <f>E39+G39</f>
        <v>2411216</v>
      </c>
      <c r="I39" s="158"/>
      <c r="J39" s="156"/>
      <c r="K39" s="156"/>
      <c r="L39" s="156"/>
      <c r="M39" s="160"/>
    </row>
    <row r="40" spans="1:13" ht="34.5" customHeight="1">
      <c r="A40" s="4">
        <v>22</v>
      </c>
      <c r="B40" s="2">
        <v>426711</v>
      </c>
      <c r="C40" s="19" t="s">
        <v>164</v>
      </c>
      <c r="D40" s="63"/>
      <c r="E40" s="66">
        <v>2000</v>
      </c>
      <c r="F40" s="66"/>
      <c r="G40" s="243"/>
      <c r="H40" s="13">
        <f aca="true" t="shared" si="2" ref="H40:H53">E40+G40</f>
        <v>2000</v>
      </c>
      <c r="I40" s="78">
        <v>1</v>
      </c>
      <c r="J40" s="79" t="s">
        <v>267</v>
      </c>
      <c r="K40" s="79" t="s">
        <v>268</v>
      </c>
      <c r="L40" s="79" t="s">
        <v>279</v>
      </c>
      <c r="M40" s="81" t="s">
        <v>201</v>
      </c>
    </row>
    <row r="41" spans="1:13" ht="34.5" customHeight="1">
      <c r="A41" s="4">
        <v>23</v>
      </c>
      <c r="B41" s="17">
        <v>4267111</v>
      </c>
      <c r="C41" s="19" t="s">
        <v>99</v>
      </c>
      <c r="D41" s="63"/>
      <c r="E41" s="66">
        <v>2000</v>
      </c>
      <c r="F41" s="66"/>
      <c r="G41" s="243"/>
      <c r="H41" s="13">
        <f t="shared" si="2"/>
        <v>2000</v>
      </c>
      <c r="I41" s="78">
        <v>1</v>
      </c>
      <c r="J41" s="79" t="s">
        <v>244</v>
      </c>
      <c r="K41" s="80" t="s">
        <v>244</v>
      </c>
      <c r="L41" s="80" t="s">
        <v>280</v>
      </c>
      <c r="M41" s="81" t="s">
        <v>201</v>
      </c>
    </row>
    <row r="42" spans="1:13" ht="34.5" customHeight="1">
      <c r="A42" s="4">
        <v>24</v>
      </c>
      <c r="B42" s="17">
        <v>4267112</v>
      </c>
      <c r="C42" s="19" t="s">
        <v>8</v>
      </c>
      <c r="D42" s="63"/>
      <c r="E42" s="66">
        <v>1000</v>
      </c>
      <c r="F42" s="66"/>
      <c r="G42" s="243"/>
      <c r="H42" s="13">
        <f t="shared" si="2"/>
        <v>1000</v>
      </c>
      <c r="I42" s="78">
        <v>1</v>
      </c>
      <c r="J42" s="79" t="s">
        <v>245</v>
      </c>
      <c r="K42" s="80" t="s">
        <v>245</v>
      </c>
      <c r="L42" s="80" t="s">
        <v>281</v>
      </c>
      <c r="M42" s="81" t="s">
        <v>201</v>
      </c>
    </row>
    <row r="43" spans="1:13" ht="34.5" customHeight="1">
      <c r="A43" s="4">
        <v>25</v>
      </c>
      <c r="B43" s="2">
        <v>426721</v>
      </c>
      <c r="C43" s="19" t="s">
        <v>100</v>
      </c>
      <c r="D43" s="63"/>
      <c r="E43" s="66">
        <v>31500</v>
      </c>
      <c r="F43" s="66"/>
      <c r="G43" s="243">
        <v>8500</v>
      </c>
      <c r="H43" s="13">
        <f t="shared" si="2"/>
        <v>40000</v>
      </c>
      <c r="I43" s="78">
        <v>1</v>
      </c>
      <c r="J43" s="79" t="s">
        <v>269</v>
      </c>
      <c r="K43" s="79" t="s">
        <v>270</v>
      </c>
      <c r="L43" s="79" t="s">
        <v>282</v>
      </c>
      <c r="M43" s="81" t="s">
        <v>201</v>
      </c>
    </row>
    <row r="44" spans="1:13" ht="34.5" customHeight="1">
      <c r="A44" s="4">
        <v>26</v>
      </c>
      <c r="B44" s="2">
        <v>426751</v>
      </c>
      <c r="C44" s="19" t="s">
        <v>165</v>
      </c>
      <c r="D44" s="63"/>
      <c r="E44" s="66">
        <v>12000</v>
      </c>
      <c r="F44" s="66"/>
      <c r="G44" s="243"/>
      <c r="H44" s="13">
        <f t="shared" si="2"/>
        <v>12000</v>
      </c>
      <c r="I44" s="78">
        <v>1</v>
      </c>
      <c r="J44" s="79" t="s">
        <v>241</v>
      </c>
      <c r="K44" s="79" t="s">
        <v>246</v>
      </c>
      <c r="L44" s="79" t="s">
        <v>283</v>
      </c>
      <c r="M44" s="81" t="s">
        <v>200</v>
      </c>
    </row>
    <row r="45" spans="1:13" ht="34.5" customHeight="1">
      <c r="A45" s="4">
        <v>27</v>
      </c>
      <c r="B45" s="2">
        <v>426741</v>
      </c>
      <c r="C45" s="19" t="s">
        <v>174</v>
      </c>
      <c r="D45" s="63"/>
      <c r="E45" s="65">
        <v>2317166</v>
      </c>
      <c r="F45" s="66"/>
      <c r="G45" s="243"/>
      <c r="H45" s="13">
        <f t="shared" si="2"/>
        <v>2317166</v>
      </c>
      <c r="I45" s="78" t="s">
        <v>203</v>
      </c>
      <c r="J45" s="79" t="s">
        <v>238</v>
      </c>
      <c r="K45" s="80" t="s">
        <v>239</v>
      </c>
      <c r="L45" s="80" t="s">
        <v>272</v>
      </c>
      <c r="M45" s="81" t="s">
        <v>230</v>
      </c>
    </row>
    <row r="46" spans="1:13" ht="87.75" customHeight="1">
      <c r="A46" s="4">
        <v>28</v>
      </c>
      <c r="B46" s="2">
        <v>426791</v>
      </c>
      <c r="C46" s="19" t="s">
        <v>101</v>
      </c>
      <c r="D46" s="63"/>
      <c r="E46" s="66">
        <v>4000</v>
      </c>
      <c r="F46" s="66"/>
      <c r="G46" s="243"/>
      <c r="H46" s="13">
        <f t="shared" si="2"/>
        <v>4000</v>
      </c>
      <c r="I46" s="78">
        <v>1</v>
      </c>
      <c r="J46" s="79">
        <v>3</v>
      </c>
      <c r="K46" s="80" t="s">
        <v>247</v>
      </c>
      <c r="L46" s="80" t="s">
        <v>284</v>
      </c>
      <c r="M46" s="81" t="s">
        <v>150</v>
      </c>
    </row>
    <row r="47" spans="1:13" ht="34.5" customHeight="1">
      <c r="A47" s="4">
        <v>29</v>
      </c>
      <c r="B47" s="17">
        <v>4267911</v>
      </c>
      <c r="C47" s="19" t="s">
        <v>26</v>
      </c>
      <c r="D47" s="63"/>
      <c r="E47" s="66">
        <v>2000</v>
      </c>
      <c r="F47" s="66"/>
      <c r="G47" s="243"/>
      <c r="H47" s="13">
        <f t="shared" si="2"/>
        <v>2000</v>
      </c>
      <c r="I47" s="78">
        <v>1</v>
      </c>
      <c r="J47" s="79" t="s">
        <v>247</v>
      </c>
      <c r="K47" s="80" t="s">
        <v>247</v>
      </c>
      <c r="L47" s="80" t="s">
        <v>284</v>
      </c>
      <c r="M47" s="81" t="s">
        <v>150</v>
      </c>
    </row>
    <row r="48" spans="1:13" ht="34.5" customHeight="1">
      <c r="A48" s="4">
        <v>30</v>
      </c>
      <c r="B48" s="17">
        <v>4267912</v>
      </c>
      <c r="C48" s="19" t="s">
        <v>27</v>
      </c>
      <c r="D48" s="63"/>
      <c r="E48" s="66">
        <v>800</v>
      </c>
      <c r="F48" s="66"/>
      <c r="G48" s="243"/>
      <c r="H48" s="13">
        <f t="shared" si="2"/>
        <v>800</v>
      </c>
      <c r="I48" s="78">
        <v>1</v>
      </c>
      <c r="J48" s="79" t="s">
        <v>239</v>
      </c>
      <c r="K48" s="80" t="s">
        <v>239</v>
      </c>
      <c r="L48" s="80" t="s">
        <v>285</v>
      </c>
      <c r="M48" s="81" t="s">
        <v>201</v>
      </c>
    </row>
    <row r="49" spans="1:13" ht="34.5" customHeight="1">
      <c r="A49" s="4">
        <v>31</v>
      </c>
      <c r="B49" s="17">
        <v>4267913</v>
      </c>
      <c r="C49" s="19" t="s">
        <v>102</v>
      </c>
      <c r="D49" s="63"/>
      <c r="E49" s="66">
        <v>800</v>
      </c>
      <c r="F49" s="66"/>
      <c r="G49" s="243"/>
      <c r="H49" s="13">
        <f t="shared" si="2"/>
        <v>800</v>
      </c>
      <c r="I49" s="78">
        <v>1</v>
      </c>
      <c r="J49" s="79" t="s">
        <v>247</v>
      </c>
      <c r="K49" s="80" t="s">
        <v>247</v>
      </c>
      <c r="L49" s="80" t="s">
        <v>284</v>
      </c>
      <c r="M49" s="81" t="s">
        <v>150</v>
      </c>
    </row>
    <row r="50" spans="1:13" ht="34.5" customHeight="1">
      <c r="A50" s="4">
        <v>32</v>
      </c>
      <c r="B50" s="17">
        <v>4267914</v>
      </c>
      <c r="C50" s="19" t="s">
        <v>9</v>
      </c>
      <c r="D50" s="63"/>
      <c r="E50" s="66">
        <v>800</v>
      </c>
      <c r="F50" s="66"/>
      <c r="G50" s="243">
        <v>150</v>
      </c>
      <c r="H50" s="13">
        <f t="shared" si="2"/>
        <v>950</v>
      </c>
      <c r="I50" s="78">
        <v>1</v>
      </c>
      <c r="J50" s="79" t="s">
        <v>240</v>
      </c>
      <c r="K50" s="80" t="s">
        <v>240</v>
      </c>
      <c r="L50" s="80" t="s">
        <v>286</v>
      </c>
      <c r="M50" s="81" t="s">
        <v>150</v>
      </c>
    </row>
    <row r="51" spans="1:13" ht="34.5" customHeight="1">
      <c r="A51" s="4">
        <v>33</v>
      </c>
      <c r="B51" s="17">
        <v>4267915</v>
      </c>
      <c r="C51" s="19" t="s">
        <v>103</v>
      </c>
      <c r="D51" s="63"/>
      <c r="E51" s="20">
        <v>1000</v>
      </c>
      <c r="F51" s="20"/>
      <c r="G51" s="241"/>
      <c r="H51" s="13">
        <f t="shared" si="2"/>
        <v>1000</v>
      </c>
      <c r="I51" s="78">
        <v>1</v>
      </c>
      <c r="J51" s="79" t="s">
        <v>247</v>
      </c>
      <c r="K51" s="80" t="s">
        <v>247</v>
      </c>
      <c r="L51" s="80" t="s">
        <v>284</v>
      </c>
      <c r="M51" s="81" t="s">
        <v>150</v>
      </c>
    </row>
    <row r="52" spans="1:13" ht="34.5" customHeight="1">
      <c r="A52" s="4">
        <v>34</v>
      </c>
      <c r="B52" s="17">
        <v>4267916</v>
      </c>
      <c r="C52" s="19" t="s">
        <v>28</v>
      </c>
      <c r="D52" s="63"/>
      <c r="E52" s="66">
        <v>6000</v>
      </c>
      <c r="F52" s="66"/>
      <c r="G52" s="243"/>
      <c r="H52" s="13">
        <f t="shared" si="2"/>
        <v>6000</v>
      </c>
      <c r="I52" s="78">
        <v>1</v>
      </c>
      <c r="J52" s="79" t="s">
        <v>243</v>
      </c>
      <c r="K52" s="80" t="s">
        <v>239</v>
      </c>
      <c r="L52" s="80" t="s">
        <v>272</v>
      </c>
      <c r="M52" s="81" t="s">
        <v>150</v>
      </c>
    </row>
    <row r="53" spans="1:13" ht="34.5" customHeight="1">
      <c r="A53" s="4">
        <v>35</v>
      </c>
      <c r="B53" s="17">
        <v>4267917</v>
      </c>
      <c r="C53" s="19" t="s">
        <v>29</v>
      </c>
      <c r="D53" s="63"/>
      <c r="E53" s="66">
        <v>11500</v>
      </c>
      <c r="F53" s="66"/>
      <c r="G53" s="243">
        <v>10000</v>
      </c>
      <c r="H53" s="13">
        <f t="shared" si="2"/>
        <v>21500</v>
      </c>
      <c r="I53" s="78">
        <v>1</v>
      </c>
      <c r="J53" s="79" t="s">
        <v>239</v>
      </c>
      <c r="K53" s="80" t="s">
        <v>245</v>
      </c>
      <c r="L53" s="80" t="s">
        <v>281</v>
      </c>
      <c r="M53" s="81" t="s">
        <v>150</v>
      </c>
    </row>
    <row r="54" spans="1:13" s="1" customFormat="1" ht="34.5" customHeight="1">
      <c r="A54" s="156"/>
      <c r="B54" s="156"/>
      <c r="C54" s="157" t="s">
        <v>108</v>
      </c>
      <c r="D54" s="163"/>
      <c r="E54" s="159">
        <f>E55+E56</f>
        <v>2900</v>
      </c>
      <c r="F54" s="159"/>
      <c r="G54" s="242"/>
      <c r="H54" s="159">
        <f>H55+H56</f>
        <v>2900</v>
      </c>
      <c r="I54" s="158"/>
      <c r="J54" s="156"/>
      <c r="K54" s="156"/>
      <c r="L54" s="156"/>
      <c r="M54" s="160"/>
    </row>
    <row r="55" spans="1:13" ht="32.25" customHeight="1">
      <c r="A55" s="4">
        <v>35</v>
      </c>
      <c r="B55" s="2">
        <v>426821</v>
      </c>
      <c r="C55" s="19" t="s">
        <v>140</v>
      </c>
      <c r="D55" s="63"/>
      <c r="E55" s="20">
        <v>1400</v>
      </c>
      <c r="F55" s="20"/>
      <c r="G55" s="241"/>
      <c r="H55" s="13">
        <f>E55+G55</f>
        <v>1400</v>
      </c>
      <c r="I55" s="78">
        <v>1</v>
      </c>
      <c r="J55" s="79" t="s">
        <v>240</v>
      </c>
      <c r="K55" s="80" t="s">
        <v>240</v>
      </c>
      <c r="L55" s="80" t="s">
        <v>286</v>
      </c>
      <c r="M55" s="81" t="s">
        <v>150</v>
      </c>
    </row>
    <row r="56" spans="1:13" ht="34.5" customHeight="1">
      <c r="A56" s="4">
        <v>36</v>
      </c>
      <c r="B56" s="2">
        <v>426822</v>
      </c>
      <c r="C56" s="19" t="s">
        <v>30</v>
      </c>
      <c r="D56" s="63"/>
      <c r="E56" s="66">
        <v>1500</v>
      </c>
      <c r="F56" s="66"/>
      <c r="G56" s="243"/>
      <c r="H56" s="13">
        <f>E56+G56</f>
        <v>1500</v>
      </c>
      <c r="I56" s="78">
        <v>1</v>
      </c>
      <c r="J56" s="79" t="s">
        <v>240</v>
      </c>
      <c r="K56" s="80" t="s">
        <v>240</v>
      </c>
      <c r="L56" s="80" t="s">
        <v>286</v>
      </c>
      <c r="M56" s="81" t="s">
        <v>150</v>
      </c>
    </row>
    <row r="57" spans="1:13" s="1" customFormat="1" ht="34.5" customHeight="1">
      <c r="A57" s="156"/>
      <c r="B57" s="156"/>
      <c r="C57" s="157" t="s">
        <v>110</v>
      </c>
      <c r="D57" s="163"/>
      <c r="E57" s="159">
        <f>E58</f>
        <v>1400</v>
      </c>
      <c r="F57" s="159"/>
      <c r="G57" s="242"/>
      <c r="H57" s="159">
        <f>E57+G57</f>
        <v>1400</v>
      </c>
      <c r="I57" s="158"/>
      <c r="J57" s="156"/>
      <c r="K57" s="156"/>
      <c r="L57" s="156"/>
      <c r="M57" s="160"/>
    </row>
    <row r="58" spans="1:13" ht="34.5" customHeight="1">
      <c r="A58" s="4">
        <v>37</v>
      </c>
      <c r="B58" s="2">
        <v>426919</v>
      </c>
      <c r="C58" s="9" t="s">
        <v>32</v>
      </c>
      <c r="D58" s="3"/>
      <c r="E58" s="15">
        <v>1400</v>
      </c>
      <c r="F58" s="15"/>
      <c r="G58" s="245"/>
      <c r="H58" s="13">
        <f>E58+G58</f>
        <v>1400</v>
      </c>
      <c r="I58" s="6">
        <v>1</v>
      </c>
      <c r="J58" s="62" t="s">
        <v>242</v>
      </c>
      <c r="K58" s="2" t="s">
        <v>242</v>
      </c>
      <c r="L58" s="2" t="s">
        <v>276</v>
      </c>
      <c r="M58" s="58" t="s">
        <v>150</v>
      </c>
    </row>
    <row r="59" spans="1:13" s="1" customFormat="1" ht="34.5" customHeight="1">
      <c r="A59" s="156"/>
      <c r="B59" s="173"/>
      <c r="C59" s="174" t="s">
        <v>171</v>
      </c>
      <c r="D59" s="163"/>
      <c r="E59" s="166">
        <f>E62+E65+E67+E70+E60</f>
        <v>20800</v>
      </c>
      <c r="F59" s="166"/>
      <c r="G59" s="238">
        <f>G62</f>
        <v>0</v>
      </c>
      <c r="H59" s="166">
        <f>E59+G59</f>
        <v>20800</v>
      </c>
      <c r="I59" s="158"/>
      <c r="J59" s="156"/>
      <c r="K59" s="156"/>
      <c r="L59" s="156"/>
      <c r="M59" s="160"/>
    </row>
    <row r="60" spans="1:13" s="1" customFormat="1" ht="34.5" customHeight="1">
      <c r="A60" s="156"/>
      <c r="B60" s="173"/>
      <c r="C60" s="157" t="s">
        <v>113</v>
      </c>
      <c r="D60" s="163"/>
      <c r="E60" s="166">
        <f>E61</f>
        <v>3000</v>
      </c>
      <c r="F60" s="166"/>
      <c r="G60" s="238"/>
      <c r="H60" s="166">
        <f>E60</f>
        <v>3000</v>
      </c>
      <c r="I60" s="158"/>
      <c r="J60" s="156"/>
      <c r="K60" s="156"/>
      <c r="L60" s="156"/>
      <c r="M60" s="160"/>
    </row>
    <row r="61" spans="1:13" ht="34.5" customHeight="1">
      <c r="A61" s="4">
        <v>38</v>
      </c>
      <c r="B61" s="2">
        <v>512221</v>
      </c>
      <c r="C61" s="9" t="s">
        <v>11</v>
      </c>
      <c r="D61" s="8"/>
      <c r="E61" s="8">
        <v>3000</v>
      </c>
      <c r="F61" s="8"/>
      <c r="G61" s="241"/>
      <c r="H61" s="13">
        <f>E61+G61</f>
        <v>3000</v>
      </c>
      <c r="I61" s="6">
        <v>1</v>
      </c>
      <c r="J61" s="62" t="s">
        <v>238</v>
      </c>
      <c r="K61" s="2" t="s">
        <v>238</v>
      </c>
      <c r="L61" s="2" t="s">
        <v>271</v>
      </c>
      <c r="M61" s="58" t="s">
        <v>200</v>
      </c>
    </row>
    <row r="62" spans="1:13" s="1" customFormat="1" ht="34.5" customHeight="1">
      <c r="A62" s="156"/>
      <c r="B62" s="175"/>
      <c r="C62" s="157" t="s">
        <v>117</v>
      </c>
      <c r="D62" s="163"/>
      <c r="E62" s="159">
        <f>E63</f>
        <v>17800</v>
      </c>
      <c r="F62" s="159"/>
      <c r="G62" s="242"/>
      <c r="H62" s="159">
        <f>E62</f>
        <v>17800</v>
      </c>
      <c r="I62" s="158"/>
      <c r="J62" s="156"/>
      <c r="K62" s="156"/>
      <c r="L62" s="156"/>
      <c r="M62" s="160"/>
    </row>
    <row r="63" spans="1:13" ht="34.5" customHeight="1">
      <c r="A63" s="4">
        <v>39</v>
      </c>
      <c r="B63" s="75">
        <v>512521</v>
      </c>
      <c r="C63" s="19" t="s">
        <v>118</v>
      </c>
      <c r="D63" s="20"/>
      <c r="E63" s="66">
        <v>17800</v>
      </c>
      <c r="F63" s="66"/>
      <c r="G63" s="243"/>
      <c r="H63" s="13">
        <f>E63+G63</f>
        <v>17800</v>
      </c>
      <c r="I63" s="78">
        <v>1</v>
      </c>
      <c r="J63" s="79" t="s">
        <v>238</v>
      </c>
      <c r="K63" s="80" t="s">
        <v>238</v>
      </c>
      <c r="L63" s="2" t="s">
        <v>271</v>
      </c>
      <c r="M63" s="58" t="s">
        <v>150</v>
      </c>
    </row>
    <row r="64" spans="3:13" ht="6.75" customHeight="1">
      <c r="C64" s="83"/>
      <c r="D64" s="83"/>
      <c r="E64" s="84"/>
      <c r="F64" s="84"/>
      <c r="G64" s="246"/>
      <c r="H64" s="84"/>
      <c r="I64" s="85"/>
      <c r="J64" s="84"/>
      <c r="K64" s="85"/>
      <c r="M64" s="52"/>
    </row>
    <row r="65" spans="1:13" ht="15">
      <c r="A65" s="33" t="s">
        <v>151</v>
      </c>
      <c r="C65" s="83"/>
      <c r="D65" s="83"/>
      <c r="E65" s="84"/>
      <c r="F65" s="84"/>
      <c r="G65" s="246"/>
      <c r="H65" s="84"/>
      <c r="I65" s="85"/>
      <c r="J65" s="84"/>
      <c r="K65" s="85"/>
      <c r="M65" s="52"/>
    </row>
    <row r="66" spans="3:13" ht="15">
      <c r="C66" s="86" t="s">
        <v>215</v>
      </c>
      <c r="D66" s="83"/>
      <c r="E66" s="84"/>
      <c r="F66" s="84"/>
      <c r="G66" s="246"/>
      <c r="H66" s="84"/>
      <c r="I66" s="85"/>
      <c r="J66" s="84"/>
      <c r="K66" s="85"/>
      <c r="M66" s="52"/>
    </row>
    <row r="67" spans="3:13" ht="15">
      <c r="C67" s="86" t="s">
        <v>232</v>
      </c>
      <c r="D67" s="83"/>
      <c r="E67" s="84"/>
      <c r="F67" s="84"/>
      <c r="G67" s="246"/>
      <c r="H67" s="84"/>
      <c r="I67" s="85"/>
      <c r="J67" s="84"/>
      <c r="K67" s="85"/>
      <c r="M67" s="52"/>
    </row>
    <row r="68" spans="3:13" ht="15">
      <c r="C68" s="86" t="s">
        <v>231</v>
      </c>
      <c r="D68" s="83"/>
      <c r="E68" s="84"/>
      <c r="F68" s="84"/>
      <c r="G68" s="246"/>
      <c r="H68" s="84"/>
      <c r="I68" s="85"/>
      <c r="J68" s="84"/>
      <c r="K68" s="85"/>
      <c r="M68" s="52"/>
    </row>
    <row r="69" spans="1:13" ht="14.25">
      <c r="A69" s="33" t="s">
        <v>152</v>
      </c>
      <c r="C69" s="83"/>
      <c r="D69" s="83"/>
      <c r="E69" s="84"/>
      <c r="F69" s="84"/>
      <c r="G69" s="246"/>
      <c r="H69" s="84"/>
      <c r="I69" s="85"/>
      <c r="J69" s="84"/>
      <c r="K69" s="85"/>
      <c r="M69" s="52"/>
    </row>
    <row r="70" spans="3:13" ht="15">
      <c r="C70" s="86" t="s">
        <v>153</v>
      </c>
      <c r="D70" s="87" t="s">
        <v>154</v>
      </c>
      <c r="E70" s="84"/>
      <c r="F70" s="84"/>
      <c r="G70" s="246"/>
      <c r="H70" s="84"/>
      <c r="I70" s="85"/>
      <c r="J70" s="84"/>
      <c r="K70" s="85"/>
      <c r="M70" s="52"/>
    </row>
    <row r="71" spans="3:13" ht="15">
      <c r="C71" s="86" t="s">
        <v>155</v>
      </c>
      <c r="D71" s="83"/>
      <c r="E71" s="84"/>
      <c r="F71" s="84"/>
      <c r="G71" s="246"/>
      <c r="H71" s="84"/>
      <c r="I71" s="85"/>
      <c r="J71" s="84"/>
      <c r="K71" s="85"/>
      <c r="M71" s="52"/>
    </row>
    <row r="72" spans="3:13" ht="15">
      <c r="C72" s="86" t="s">
        <v>233</v>
      </c>
      <c r="D72" s="83"/>
      <c r="E72" s="84"/>
      <c r="F72" s="84"/>
      <c r="G72" s="246"/>
      <c r="H72" s="84"/>
      <c r="I72" s="85"/>
      <c r="J72" s="84"/>
      <c r="K72" s="85"/>
      <c r="M72" s="52"/>
    </row>
    <row r="73" spans="3:13" ht="15">
      <c r="C73" s="86" t="s">
        <v>234</v>
      </c>
      <c r="D73" s="83"/>
      <c r="E73" s="84"/>
      <c r="F73" s="84"/>
      <c r="G73" s="246"/>
      <c r="H73" s="84"/>
      <c r="I73" s="85"/>
      <c r="J73" s="84"/>
      <c r="K73" s="85"/>
      <c r="M73" s="52"/>
    </row>
    <row r="74" spans="3:13" ht="15">
      <c r="C74" s="86" t="s">
        <v>235</v>
      </c>
      <c r="D74" s="83"/>
      <c r="E74" s="84"/>
      <c r="F74" s="84"/>
      <c r="G74" s="246"/>
      <c r="H74" s="84"/>
      <c r="I74" s="85"/>
      <c r="J74" s="84"/>
      <c r="K74" s="85"/>
      <c r="M74" s="52"/>
    </row>
    <row r="75" spans="3:13" ht="15">
      <c r="C75" s="86" t="s">
        <v>236</v>
      </c>
      <c r="D75" s="83"/>
      <c r="E75" s="84"/>
      <c r="F75" s="84"/>
      <c r="G75" s="246"/>
      <c r="H75" s="84"/>
      <c r="I75" s="85"/>
      <c r="J75" s="84"/>
      <c r="K75" s="85"/>
      <c r="M75" s="52"/>
    </row>
    <row r="76" spans="3:13" ht="15">
      <c r="C76" s="86" t="s">
        <v>237</v>
      </c>
      <c r="D76" s="83"/>
      <c r="E76" s="84"/>
      <c r="F76" s="84"/>
      <c r="G76" s="246"/>
      <c r="H76" s="84"/>
      <c r="I76" s="85"/>
      <c r="J76" s="84"/>
      <c r="K76" s="85"/>
      <c r="M76" s="52"/>
    </row>
    <row r="77" ht="14.25">
      <c r="M77" s="52"/>
    </row>
    <row r="78" spans="1:13" ht="15">
      <c r="A78" s="35"/>
      <c r="B78" s="35"/>
      <c r="M78" s="52"/>
    </row>
    <row r="79" spans="1:13" ht="15">
      <c r="A79" s="35"/>
      <c r="B79" s="35"/>
      <c r="M79" s="52"/>
    </row>
    <row r="80" spans="1:13" ht="15">
      <c r="A80" s="35"/>
      <c r="B80" s="30"/>
      <c r="M80" s="52"/>
    </row>
    <row r="81" spans="1:13" ht="15">
      <c r="A81" s="34"/>
      <c r="B81" s="34"/>
      <c r="M81" s="52"/>
    </row>
    <row r="82" ht="14.25">
      <c r="M82" s="52"/>
    </row>
    <row r="83" ht="14.25">
      <c r="M83" s="52"/>
    </row>
    <row r="84" ht="14.25">
      <c r="M84" s="52"/>
    </row>
    <row r="85" ht="14.25">
      <c r="M85" s="52"/>
    </row>
    <row r="86" ht="14.25">
      <c r="M86" s="52"/>
    </row>
    <row r="87" ht="14.25">
      <c r="M87" s="52"/>
    </row>
    <row r="88" ht="14.25">
      <c r="M88" s="52"/>
    </row>
    <row r="89" ht="14.25">
      <c r="M89" s="52"/>
    </row>
    <row r="90" ht="14.25">
      <c r="M90" s="52"/>
    </row>
    <row r="91" ht="14.25">
      <c r="M91" s="52"/>
    </row>
    <row r="92" ht="14.25">
      <c r="M92" s="52"/>
    </row>
    <row r="93" ht="14.25">
      <c r="M93" s="52"/>
    </row>
    <row r="94" ht="14.25">
      <c r="M94" s="52"/>
    </row>
    <row r="95" ht="14.25">
      <c r="M95" s="52"/>
    </row>
    <row r="96" ht="14.25">
      <c r="M96" s="52"/>
    </row>
    <row r="97" ht="14.25">
      <c r="M97" s="52"/>
    </row>
    <row r="98" ht="14.25">
      <c r="M98" s="52"/>
    </row>
    <row r="99" ht="14.25">
      <c r="M99" s="52"/>
    </row>
    <row r="100" ht="14.25">
      <c r="M100" s="52"/>
    </row>
    <row r="101" ht="14.25">
      <c r="M101" s="52"/>
    </row>
    <row r="102" ht="14.25">
      <c r="M102" s="52"/>
    </row>
    <row r="103" ht="14.25">
      <c r="M103" s="52"/>
    </row>
    <row r="104" ht="14.25">
      <c r="M104" s="52"/>
    </row>
    <row r="105" ht="14.25">
      <c r="M105" s="52"/>
    </row>
    <row r="106" ht="14.25">
      <c r="M106" s="52"/>
    </row>
    <row r="107" ht="14.25">
      <c r="M107" s="52"/>
    </row>
    <row r="108" ht="14.25">
      <c r="M108" s="52"/>
    </row>
    <row r="109" ht="14.25">
      <c r="M109" s="52"/>
    </row>
    <row r="110" ht="14.25">
      <c r="M110" s="52"/>
    </row>
    <row r="111" ht="14.25">
      <c r="M111" s="52"/>
    </row>
    <row r="112" ht="14.25">
      <c r="M112" s="52"/>
    </row>
    <row r="113" ht="14.25">
      <c r="M113" s="52"/>
    </row>
  </sheetData>
  <sheetProtection/>
  <mergeCells count="3">
    <mergeCell ref="A1:M1"/>
    <mergeCell ref="A2:M2"/>
    <mergeCell ref="A3:M3"/>
  </mergeCells>
  <printOptions/>
  <pageMargins left="0.35433070866141736" right="0.35433070866141736" top="0.3937007874015748" bottom="0.3937007874015748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75" zoomScaleNormal="75" zoomScalePageLayoutView="0" workbookViewId="0" topLeftCell="A97">
      <selection activeCell="J104" sqref="J104"/>
    </sheetView>
  </sheetViews>
  <sheetFormatPr defaultColWidth="9.140625" defaultRowHeight="12.75"/>
  <cols>
    <col min="1" max="1" width="8.57421875" style="61" customWidth="1"/>
    <col min="2" max="2" width="13.57421875" style="0" customWidth="1"/>
    <col min="3" max="3" width="63.140625" style="0" customWidth="1"/>
    <col min="4" max="4" width="6.8515625" style="0" customWidth="1"/>
    <col min="5" max="5" width="16.421875" style="0" hidden="1" customWidth="1"/>
    <col min="6" max="6" width="0.42578125" style="0" hidden="1" customWidth="1"/>
    <col min="7" max="7" width="13.421875" style="52" hidden="1" customWidth="1"/>
    <col min="8" max="8" width="18.421875" style="52" hidden="1" customWidth="1"/>
    <col min="9" max="9" width="14.8515625" style="256" hidden="1" customWidth="1"/>
    <col min="10" max="10" width="17.57421875" style="52" customWidth="1"/>
    <col min="11" max="11" width="15.421875" style="0" customWidth="1"/>
    <col min="12" max="12" width="14.421875" style="0" customWidth="1"/>
    <col min="13" max="13" width="13.421875" style="0" customWidth="1"/>
    <col min="14" max="14" width="17.421875" style="25" customWidth="1"/>
    <col min="15" max="15" width="17.421875" style="94" customWidth="1"/>
    <col min="16" max="16" width="16.57421875" style="25" customWidth="1"/>
    <col min="17" max="17" width="17.421875" style="92" customWidth="1"/>
    <col min="18" max="18" width="17.00390625" style="94" customWidth="1"/>
    <col min="20" max="20" width="15.57421875" style="26" bestFit="1" customWidth="1"/>
  </cols>
  <sheetData>
    <row r="1" spans="1:17" ht="54.75" customHeight="1">
      <c r="A1" s="281" t="s">
        <v>293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21.75" customHeight="1">
      <c r="A2" s="289" t="s">
        <v>148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8.75">
      <c r="A3" s="288" t="s">
        <v>211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20" ht="97.5" customHeight="1">
      <c r="A4" s="23" t="s">
        <v>122</v>
      </c>
      <c r="B4" s="23" t="s">
        <v>135</v>
      </c>
      <c r="C4" s="23" t="s">
        <v>134</v>
      </c>
      <c r="D4" s="24" t="s">
        <v>123</v>
      </c>
      <c r="E4" s="23" t="s">
        <v>146</v>
      </c>
      <c r="F4" s="23" t="s">
        <v>204</v>
      </c>
      <c r="G4" s="23" t="s">
        <v>261</v>
      </c>
      <c r="H4" s="23" t="s">
        <v>204</v>
      </c>
      <c r="I4" s="248" t="s">
        <v>204</v>
      </c>
      <c r="J4" s="23" t="s">
        <v>291</v>
      </c>
      <c r="K4" s="23" t="s">
        <v>147</v>
      </c>
      <c r="L4" s="23" t="s">
        <v>141</v>
      </c>
      <c r="M4" s="23" t="s">
        <v>141</v>
      </c>
      <c r="N4" s="23" t="s">
        <v>136</v>
      </c>
      <c r="P4"/>
      <c r="Q4" s="71"/>
      <c r="T4"/>
    </row>
    <row r="5" spans="1:18" s="1" customFormat="1" ht="34.5" customHeight="1">
      <c r="A5" s="203"/>
      <c r="B5" s="204"/>
      <c r="C5" s="205" t="s">
        <v>128</v>
      </c>
      <c r="D5" s="203"/>
      <c r="E5" s="196">
        <f aca="true" t="shared" si="0" ref="E5:J5">E6+E7</f>
        <v>111834</v>
      </c>
      <c r="F5" s="196" t="e">
        <f t="shared" si="0"/>
        <v>#REF!</v>
      </c>
      <c r="G5" s="206">
        <f t="shared" si="0"/>
        <v>143210</v>
      </c>
      <c r="H5" s="206" t="e">
        <f t="shared" si="0"/>
        <v>#REF!</v>
      </c>
      <c r="I5" s="249">
        <f t="shared" si="0"/>
        <v>5650</v>
      </c>
      <c r="J5" s="206">
        <f t="shared" si="0"/>
        <v>148860</v>
      </c>
      <c r="K5" s="203"/>
      <c r="L5" s="203"/>
      <c r="M5" s="203"/>
      <c r="N5" s="206">
        <f>J5</f>
        <v>148860</v>
      </c>
      <c r="O5" s="129"/>
      <c r="Q5" s="72"/>
      <c r="R5" s="129"/>
    </row>
    <row r="6" spans="1:18" s="1" customFormat="1" ht="34.5" customHeight="1">
      <c r="A6" s="203"/>
      <c r="B6" s="204"/>
      <c r="C6" s="204" t="s">
        <v>145</v>
      </c>
      <c r="D6" s="203"/>
      <c r="E6" s="206">
        <v>78115</v>
      </c>
      <c r="F6" s="206">
        <f>F55+F86</f>
        <v>0</v>
      </c>
      <c r="G6" s="206">
        <f>G55+G86</f>
        <v>86850</v>
      </c>
      <c r="H6" s="206" t="e">
        <f>H55+H87</f>
        <v>#REF!</v>
      </c>
      <c r="I6" s="249">
        <f>I55+I86</f>
        <v>770</v>
      </c>
      <c r="J6" s="206">
        <f>G6+I6</f>
        <v>87620</v>
      </c>
      <c r="K6" s="203"/>
      <c r="L6" s="203"/>
      <c r="M6" s="203"/>
      <c r="N6" s="206">
        <f>J6</f>
        <v>87620</v>
      </c>
      <c r="O6" s="129"/>
      <c r="Q6" s="72"/>
      <c r="R6" s="129"/>
    </row>
    <row r="7" spans="1:18" s="1" customFormat="1" ht="34.5" customHeight="1">
      <c r="A7" s="203"/>
      <c r="B7" s="204"/>
      <c r="C7" s="204" t="s">
        <v>129</v>
      </c>
      <c r="D7" s="203"/>
      <c r="E7" s="206">
        <v>33719</v>
      </c>
      <c r="F7" s="206" t="e">
        <f>F8+F11+F13+F17+F22+F31+F35+F45+F52</f>
        <v>#REF!</v>
      </c>
      <c r="G7" s="206">
        <f>G8+G11+G13+G17+G22+G31+G35+G45+G52</f>
        <v>56360</v>
      </c>
      <c r="H7" s="206">
        <f>H35</f>
        <v>334</v>
      </c>
      <c r="I7" s="249">
        <f>I8+I35+I11+I22+I17+I13+I31</f>
        <v>4880</v>
      </c>
      <c r="J7" s="206">
        <f>J8+J13+J22+J31+J35+J45+J52+J11+J17</f>
        <v>61240</v>
      </c>
      <c r="K7" s="203"/>
      <c r="L7" s="203"/>
      <c r="M7" s="203"/>
      <c r="N7" s="206">
        <f>J7</f>
        <v>61240</v>
      </c>
      <c r="O7" s="129"/>
      <c r="Q7" s="72"/>
      <c r="R7" s="129"/>
    </row>
    <row r="8" spans="1:25" s="1" customFormat="1" ht="34.5" customHeight="1">
      <c r="A8" s="158"/>
      <c r="B8" s="163"/>
      <c r="C8" s="161" t="s">
        <v>57</v>
      </c>
      <c r="D8" s="156"/>
      <c r="E8" s="187">
        <f>E9+E10</f>
        <v>790</v>
      </c>
      <c r="F8" s="187">
        <f>F9+F10</f>
        <v>0</v>
      </c>
      <c r="G8" s="159">
        <f>G9+G10</f>
        <v>1090</v>
      </c>
      <c r="H8" s="159"/>
      <c r="I8" s="242">
        <f>I10</f>
        <v>0</v>
      </c>
      <c r="J8" s="159">
        <f>G8+I8</f>
        <v>1090</v>
      </c>
      <c r="K8" s="156"/>
      <c r="L8" s="163"/>
      <c r="M8" s="156"/>
      <c r="N8" s="159">
        <f>J8</f>
        <v>1090</v>
      </c>
      <c r="O8" s="130"/>
      <c r="P8" s="36"/>
      <c r="Q8" s="73"/>
      <c r="R8" s="130"/>
      <c r="S8" s="36"/>
      <c r="T8" s="36"/>
      <c r="U8" s="36"/>
      <c r="V8" s="36"/>
      <c r="W8" s="36"/>
      <c r="X8" s="36"/>
      <c r="Y8" s="36"/>
    </row>
    <row r="9" spans="1:25" ht="34.5" customHeight="1">
      <c r="A9" s="4">
        <v>1</v>
      </c>
      <c r="B9" s="2">
        <v>421321</v>
      </c>
      <c r="C9" s="45" t="s">
        <v>35</v>
      </c>
      <c r="D9" s="2"/>
      <c r="E9" s="8">
        <v>300</v>
      </c>
      <c r="F9" s="8"/>
      <c r="G9" s="128">
        <f>E9+F9</f>
        <v>300</v>
      </c>
      <c r="H9" s="10"/>
      <c r="I9" s="250"/>
      <c r="J9" s="128">
        <f>G9+H9</f>
        <v>300</v>
      </c>
      <c r="K9" s="2" t="s">
        <v>225</v>
      </c>
      <c r="L9" s="62" t="s">
        <v>238</v>
      </c>
      <c r="M9" s="2" t="s">
        <v>264</v>
      </c>
      <c r="N9" s="10">
        <f aca="true" t="shared" si="1" ref="N9:N78">J9</f>
        <v>300</v>
      </c>
      <c r="O9" s="127"/>
      <c r="P9" s="37"/>
      <c r="Q9" s="74"/>
      <c r="R9" s="127"/>
      <c r="S9" s="37"/>
      <c r="T9" s="37"/>
      <c r="U9" s="37"/>
      <c r="V9" s="37"/>
      <c r="W9" s="37"/>
      <c r="X9" s="37"/>
      <c r="Y9" s="37"/>
    </row>
    <row r="10" spans="1:25" ht="34.5" customHeight="1">
      <c r="A10" s="4">
        <v>2</v>
      </c>
      <c r="B10" s="2">
        <v>421324</v>
      </c>
      <c r="C10" s="9" t="s">
        <v>216</v>
      </c>
      <c r="D10" s="43"/>
      <c r="E10" s="8">
        <v>490</v>
      </c>
      <c r="F10" s="8"/>
      <c r="G10" s="128">
        <v>790</v>
      </c>
      <c r="H10" s="10"/>
      <c r="I10" s="250"/>
      <c r="J10" s="128">
        <f>G10+I10</f>
        <v>790</v>
      </c>
      <c r="K10" s="2" t="s">
        <v>225</v>
      </c>
      <c r="L10" s="2" t="s">
        <v>238</v>
      </c>
      <c r="M10" s="2" t="s">
        <v>264</v>
      </c>
      <c r="N10" s="10">
        <f t="shared" si="1"/>
        <v>790</v>
      </c>
      <c r="O10" s="127"/>
      <c r="P10" s="37"/>
      <c r="Q10" s="74"/>
      <c r="R10" s="127"/>
      <c r="S10" s="37"/>
      <c r="T10" s="37"/>
      <c r="U10" s="37"/>
      <c r="V10" s="37"/>
      <c r="W10" s="37"/>
      <c r="X10" s="37"/>
      <c r="Y10" s="37"/>
    </row>
    <row r="11" spans="1:25" s="1" customFormat="1" ht="34.5" customHeight="1">
      <c r="A11" s="156"/>
      <c r="B11" s="156"/>
      <c r="C11" s="161" t="s">
        <v>58</v>
      </c>
      <c r="D11" s="156"/>
      <c r="E11" s="163">
        <f>E12</f>
        <v>167</v>
      </c>
      <c r="F11" s="163">
        <f>F12</f>
        <v>0</v>
      </c>
      <c r="G11" s="159">
        <f>G12</f>
        <v>700</v>
      </c>
      <c r="H11" s="159"/>
      <c r="I11" s="242">
        <f>I12</f>
        <v>0</v>
      </c>
      <c r="J11" s="159">
        <f>J12</f>
        <v>700</v>
      </c>
      <c r="K11" s="156"/>
      <c r="L11" s="156"/>
      <c r="M11" s="156"/>
      <c r="N11" s="159">
        <f t="shared" si="1"/>
        <v>700</v>
      </c>
      <c r="O11" s="130"/>
      <c r="P11" s="36"/>
      <c r="Q11" s="73"/>
      <c r="R11" s="130"/>
      <c r="S11" s="36"/>
      <c r="T11" s="36"/>
      <c r="U11" s="36"/>
      <c r="V11" s="36"/>
      <c r="W11" s="36"/>
      <c r="X11" s="36"/>
      <c r="Y11" s="36"/>
    </row>
    <row r="12" spans="1:25" ht="34.5" customHeight="1">
      <c r="A12" s="4">
        <v>3</v>
      </c>
      <c r="B12" s="2">
        <v>4214191</v>
      </c>
      <c r="C12" s="45" t="s">
        <v>37</v>
      </c>
      <c r="D12" s="2"/>
      <c r="E12" s="8">
        <v>167</v>
      </c>
      <c r="F12" s="8"/>
      <c r="G12" s="128">
        <v>700</v>
      </c>
      <c r="H12" s="10"/>
      <c r="I12" s="251"/>
      <c r="J12" s="128">
        <f>G12+I12</f>
        <v>700</v>
      </c>
      <c r="K12" s="2" t="s">
        <v>225</v>
      </c>
      <c r="L12" s="2" t="s">
        <v>238</v>
      </c>
      <c r="M12" s="2" t="s">
        <v>264</v>
      </c>
      <c r="N12" s="10">
        <f t="shared" si="1"/>
        <v>700</v>
      </c>
      <c r="O12" s="127"/>
      <c r="P12" s="37"/>
      <c r="Q12" s="74"/>
      <c r="R12" s="127"/>
      <c r="S12" s="37"/>
      <c r="T12" s="37"/>
      <c r="U12" s="37"/>
      <c r="V12" s="37"/>
      <c r="W12" s="37"/>
      <c r="X12" s="37"/>
      <c r="Y12" s="37"/>
    </row>
    <row r="13" spans="1:25" s="1" customFormat="1" ht="34.5" customHeight="1">
      <c r="A13" s="156"/>
      <c r="B13" s="156"/>
      <c r="C13" s="161" t="s">
        <v>61</v>
      </c>
      <c r="D13" s="156"/>
      <c r="E13" s="163">
        <f>E16+E14</f>
        <v>233</v>
      </c>
      <c r="F13" s="163">
        <f>F16+F14</f>
        <v>0</v>
      </c>
      <c r="G13" s="159">
        <f>G14+G16+G15</f>
        <v>1050</v>
      </c>
      <c r="H13" s="159"/>
      <c r="I13" s="242">
        <f>I16</f>
        <v>0</v>
      </c>
      <c r="J13" s="159">
        <f>J14+J16+J15</f>
        <v>1050</v>
      </c>
      <c r="K13" s="156"/>
      <c r="L13" s="156"/>
      <c r="M13" s="156"/>
      <c r="N13" s="159">
        <f t="shared" si="1"/>
        <v>1050</v>
      </c>
      <c r="O13" s="130"/>
      <c r="P13" s="36"/>
      <c r="Q13" s="73"/>
      <c r="R13" s="130"/>
      <c r="S13" s="36"/>
      <c r="T13" s="36"/>
      <c r="U13" s="36"/>
      <c r="V13" s="36"/>
      <c r="W13" s="36"/>
      <c r="X13" s="36"/>
      <c r="Y13" s="36"/>
    </row>
    <row r="14" spans="1:25" ht="34.5" customHeight="1">
      <c r="A14" s="4">
        <v>4</v>
      </c>
      <c r="B14" s="2">
        <v>421612</v>
      </c>
      <c r="C14" s="45" t="s">
        <v>63</v>
      </c>
      <c r="D14" s="2"/>
      <c r="E14" s="8">
        <v>125</v>
      </c>
      <c r="F14" s="8"/>
      <c r="G14" s="128">
        <v>150</v>
      </c>
      <c r="H14" s="10"/>
      <c r="I14" s="250"/>
      <c r="J14" s="128">
        <f>G14+I14</f>
        <v>150</v>
      </c>
      <c r="K14" s="2" t="s">
        <v>225</v>
      </c>
      <c r="L14" s="2" t="s">
        <v>238</v>
      </c>
      <c r="M14" s="2" t="s">
        <v>264</v>
      </c>
      <c r="N14" s="10">
        <f t="shared" si="1"/>
        <v>150</v>
      </c>
      <c r="O14" s="127"/>
      <c r="P14" s="37"/>
      <c r="Q14" s="74"/>
      <c r="R14" s="127"/>
      <c r="S14" s="37"/>
      <c r="T14" s="37"/>
      <c r="U14" s="37"/>
      <c r="V14" s="37"/>
      <c r="W14" s="37"/>
      <c r="X14" s="37"/>
      <c r="Y14" s="37"/>
    </row>
    <row r="15" spans="1:25" ht="34.5" customHeight="1">
      <c r="A15" s="4">
        <v>4</v>
      </c>
      <c r="B15" s="2">
        <v>421619</v>
      </c>
      <c r="C15" s="45" t="s">
        <v>229</v>
      </c>
      <c r="D15" s="2"/>
      <c r="E15" s="8"/>
      <c r="F15" s="8"/>
      <c r="G15" s="128">
        <v>600</v>
      </c>
      <c r="H15" s="10"/>
      <c r="I15" s="250"/>
      <c r="J15" s="128">
        <f>G15+I15</f>
        <v>600</v>
      </c>
      <c r="K15" s="2" t="s">
        <v>228</v>
      </c>
      <c r="L15" s="2" t="s">
        <v>238</v>
      </c>
      <c r="M15" s="2" t="s">
        <v>264</v>
      </c>
      <c r="N15" s="10">
        <f>J15</f>
        <v>600</v>
      </c>
      <c r="O15" s="127"/>
      <c r="P15" s="37"/>
      <c r="Q15" s="74"/>
      <c r="R15" s="127"/>
      <c r="S15" s="37"/>
      <c r="T15" s="37"/>
      <c r="U15" s="37"/>
      <c r="V15" s="37"/>
      <c r="W15" s="37"/>
      <c r="X15" s="37"/>
      <c r="Y15" s="37"/>
    </row>
    <row r="16" spans="1:25" ht="34.5" customHeight="1">
      <c r="A16" s="4">
        <v>5</v>
      </c>
      <c r="B16" s="2">
        <v>421625</v>
      </c>
      <c r="C16" s="9" t="s">
        <v>62</v>
      </c>
      <c r="D16" s="2"/>
      <c r="E16" s="8">
        <v>108</v>
      </c>
      <c r="F16" s="8"/>
      <c r="G16" s="128">
        <v>300</v>
      </c>
      <c r="H16" s="10"/>
      <c r="I16" s="243"/>
      <c r="J16" s="128">
        <f>G16+I16</f>
        <v>300</v>
      </c>
      <c r="K16" s="2" t="s">
        <v>225</v>
      </c>
      <c r="L16" s="2" t="s">
        <v>238</v>
      </c>
      <c r="M16" s="2" t="s">
        <v>264</v>
      </c>
      <c r="N16" s="10">
        <f t="shared" si="1"/>
        <v>300</v>
      </c>
      <c r="O16" s="127"/>
      <c r="P16" s="37"/>
      <c r="Q16" s="74"/>
      <c r="R16" s="127"/>
      <c r="S16" s="37"/>
      <c r="T16" s="37"/>
      <c r="U16" s="37"/>
      <c r="V16" s="37"/>
      <c r="W16" s="37"/>
      <c r="X16" s="37"/>
      <c r="Y16" s="37"/>
    </row>
    <row r="17" spans="1:25" s="1" customFormat="1" ht="34.5" customHeight="1">
      <c r="A17" s="156"/>
      <c r="B17" s="156"/>
      <c r="C17" s="161" t="s">
        <v>66</v>
      </c>
      <c r="D17" s="156"/>
      <c r="E17" s="163">
        <f>E19+E21+E20+E18</f>
        <v>21848</v>
      </c>
      <c r="F17" s="163">
        <f>F19+F21+F20+F18</f>
        <v>0</v>
      </c>
      <c r="G17" s="159">
        <f>G18+G19+G20+G21</f>
        <v>27390</v>
      </c>
      <c r="H17" s="159"/>
      <c r="I17" s="242">
        <f>I18+I19+I20+I21</f>
        <v>890</v>
      </c>
      <c r="J17" s="159">
        <f>G17+I17</f>
        <v>28280</v>
      </c>
      <c r="K17" s="156"/>
      <c r="L17" s="156"/>
      <c r="M17" s="156"/>
      <c r="N17" s="159">
        <f t="shared" si="1"/>
        <v>28280</v>
      </c>
      <c r="O17" s="130"/>
      <c r="P17" s="36"/>
      <c r="Q17" s="73"/>
      <c r="R17" s="130"/>
      <c r="S17" s="36"/>
      <c r="T17" s="36"/>
      <c r="U17" s="36"/>
      <c r="V17" s="36"/>
      <c r="W17" s="36"/>
      <c r="X17" s="36"/>
      <c r="Y17" s="36"/>
    </row>
    <row r="18" spans="1:25" ht="34.5" customHeight="1">
      <c r="A18" s="4">
        <v>6</v>
      </c>
      <c r="B18" s="2">
        <v>423111</v>
      </c>
      <c r="C18" s="45" t="s">
        <v>3</v>
      </c>
      <c r="D18" s="2"/>
      <c r="E18" s="46">
        <v>375</v>
      </c>
      <c r="F18" s="46"/>
      <c r="G18" s="117">
        <v>500</v>
      </c>
      <c r="H18" s="10"/>
      <c r="I18" s="250">
        <v>490</v>
      </c>
      <c r="J18" s="128">
        <f>G18+I18</f>
        <v>990</v>
      </c>
      <c r="K18" s="2" t="s">
        <v>225</v>
      </c>
      <c r="L18" s="2" t="s">
        <v>238</v>
      </c>
      <c r="M18" s="2" t="s">
        <v>264</v>
      </c>
      <c r="N18" s="10">
        <f t="shared" si="1"/>
        <v>990</v>
      </c>
      <c r="O18" s="127"/>
      <c r="P18" s="37"/>
      <c r="Q18" s="74"/>
      <c r="R18" s="127"/>
      <c r="S18" s="37"/>
      <c r="T18" s="37"/>
      <c r="U18" s="37"/>
      <c r="V18" s="37"/>
      <c r="W18" s="37"/>
      <c r="X18" s="37"/>
      <c r="Y18" s="37"/>
    </row>
    <row r="19" spans="1:25" ht="34.5" customHeight="1">
      <c r="A19" s="4">
        <v>7</v>
      </c>
      <c r="B19" s="2">
        <v>423191</v>
      </c>
      <c r="C19" s="45" t="s">
        <v>202</v>
      </c>
      <c r="D19" s="2"/>
      <c r="E19" s="46">
        <v>21000</v>
      </c>
      <c r="F19" s="46"/>
      <c r="G19" s="117">
        <v>26000</v>
      </c>
      <c r="H19" s="10"/>
      <c r="I19" s="243"/>
      <c r="J19" s="128">
        <f aca="true" t="shared" si="2" ref="J19:J53">G19+I19</f>
        <v>26000</v>
      </c>
      <c r="K19" s="2" t="s">
        <v>225</v>
      </c>
      <c r="L19" s="2" t="s">
        <v>238</v>
      </c>
      <c r="M19" s="2" t="s">
        <v>264</v>
      </c>
      <c r="N19" s="10">
        <f t="shared" si="1"/>
        <v>26000</v>
      </c>
      <c r="O19" s="127"/>
      <c r="P19" s="37"/>
      <c r="Q19" s="74"/>
      <c r="R19" s="127"/>
      <c r="S19" s="37"/>
      <c r="T19" s="37"/>
      <c r="U19" s="37"/>
      <c r="V19" s="37"/>
      <c r="W19" s="37"/>
      <c r="X19" s="37"/>
      <c r="Y19" s="37"/>
    </row>
    <row r="20" spans="1:25" ht="34.5" customHeight="1">
      <c r="A20" s="4">
        <v>8</v>
      </c>
      <c r="B20" s="2">
        <v>424221</v>
      </c>
      <c r="C20" s="45" t="s">
        <v>48</v>
      </c>
      <c r="D20" s="2"/>
      <c r="E20" s="46">
        <v>390</v>
      </c>
      <c r="F20" s="46"/>
      <c r="G20" s="128">
        <f>E20+F20</f>
        <v>390</v>
      </c>
      <c r="H20" s="10"/>
      <c r="I20" s="250">
        <v>400</v>
      </c>
      <c r="J20" s="128">
        <f t="shared" si="2"/>
        <v>790</v>
      </c>
      <c r="K20" s="2" t="s">
        <v>225</v>
      </c>
      <c r="L20" s="2" t="s">
        <v>238</v>
      </c>
      <c r="M20" s="2" t="s">
        <v>264</v>
      </c>
      <c r="N20" s="10">
        <f t="shared" si="1"/>
        <v>790</v>
      </c>
      <c r="O20" s="127"/>
      <c r="P20" s="37"/>
      <c r="Q20" s="74"/>
      <c r="R20" s="127"/>
      <c r="S20" s="37"/>
      <c r="T20" s="37"/>
      <c r="U20" s="37"/>
      <c r="V20" s="37"/>
      <c r="W20" s="37"/>
      <c r="X20" s="37"/>
      <c r="Y20" s="37"/>
    </row>
    <row r="21" spans="1:25" ht="34.5" customHeight="1">
      <c r="A21" s="4">
        <v>9</v>
      </c>
      <c r="B21" s="2">
        <v>423221</v>
      </c>
      <c r="C21" s="45" t="s">
        <v>22</v>
      </c>
      <c r="D21" s="3"/>
      <c r="E21" s="46">
        <v>83</v>
      </c>
      <c r="F21" s="46"/>
      <c r="G21" s="128">
        <v>500</v>
      </c>
      <c r="H21" s="10"/>
      <c r="I21" s="250"/>
      <c r="J21" s="128">
        <f t="shared" si="2"/>
        <v>500</v>
      </c>
      <c r="K21" s="2" t="s">
        <v>225</v>
      </c>
      <c r="L21" s="2" t="s">
        <v>238</v>
      </c>
      <c r="M21" s="2" t="s">
        <v>264</v>
      </c>
      <c r="N21" s="10">
        <f t="shared" si="1"/>
        <v>500</v>
      </c>
      <c r="O21" s="127"/>
      <c r="P21" s="37"/>
      <c r="Q21" s="74"/>
      <c r="R21" s="127"/>
      <c r="S21" s="37"/>
      <c r="T21" s="37"/>
      <c r="U21" s="37"/>
      <c r="V21" s="37"/>
      <c r="W21" s="37"/>
      <c r="X21" s="37"/>
      <c r="Y21" s="37"/>
    </row>
    <row r="22" spans="1:25" s="1" customFormat="1" ht="34.5" customHeight="1">
      <c r="A22" s="156"/>
      <c r="B22" s="156"/>
      <c r="C22" s="161" t="s">
        <v>68</v>
      </c>
      <c r="D22" s="156"/>
      <c r="E22" s="159">
        <f>E23+E28+E30+E26+E25+E27</f>
        <v>3175</v>
      </c>
      <c r="F22" s="159" t="e">
        <f>F23+F28+F30+#REF!+F26+F25+F27</f>
        <v>#REF!</v>
      </c>
      <c r="G22" s="186">
        <f>G23+G25+G26+G27+G28+G30+G29+G24</f>
        <v>8140</v>
      </c>
      <c r="H22" s="159">
        <f>H26</f>
        <v>0</v>
      </c>
      <c r="I22" s="242">
        <f>I23+I25+I26+I27+I28+I29+I30</f>
        <v>1490</v>
      </c>
      <c r="J22" s="159">
        <f>J23+J25+J26+J27+J28+J30+J29+J24</f>
        <v>9630</v>
      </c>
      <c r="K22" s="156"/>
      <c r="L22" s="156"/>
      <c r="M22" s="156"/>
      <c r="N22" s="159">
        <f t="shared" si="1"/>
        <v>9630</v>
      </c>
      <c r="O22" s="130"/>
      <c r="P22" s="36"/>
      <c r="Q22" s="73"/>
      <c r="R22" s="130"/>
      <c r="S22" s="36"/>
      <c r="T22" s="36"/>
      <c r="U22" s="36"/>
      <c r="V22" s="36"/>
      <c r="W22" s="36"/>
      <c r="X22" s="36"/>
      <c r="Y22" s="36"/>
    </row>
    <row r="23" spans="1:25" ht="34.5" customHeight="1">
      <c r="A23" s="4">
        <v>10</v>
      </c>
      <c r="B23" s="2">
        <v>423418</v>
      </c>
      <c r="C23" s="19" t="s">
        <v>158</v>
      </c>
      <c r="D23" s="2"/>
      <c r="E23" s="8">
        <v>180</v>
      </c>
      <c r="F23" s="8"/>
      <c r="G23" s="128">
        <v>0</v>
      </c>
      <c r="H23" s="10"/>
      <c r="I23" s="250">
        <v>990</v>
      </c>
      <c r="J23" s="128">
        <f t="shared" si="2"/>
        <v>990</v>
      </c>
      <c r="K23" s="2" t="s">
        <v>225</v>
      </c>
      <c r="L23" s="2" t="s">
        <v>238</v>
      </c>
      <c r="M23" s="2" t="s">
        <v>264</v>
      </c>
      <c r="N23" s="10">
        <f t="shared" si="1"/>
        <v>990</v>
      </c>
      <c r="O23" s="127"/>
      <c r="P23" s="37"/>
      <c r="Q23" s="74"/>
      <c r="R23" s="127"/>
      <c r="S23" s="37"/>
      <c r="T23" s="37"/>
      <c r="U23" s="37"/>
      <c r="V23" s="37"/>
      <c r="W23" s="37"/>
      <c r="X23" s="37"/>
      <c r="Y23" s="37"/>
    </row>
    <row r="24" spans="1:25" ht="34.5" customHeight="1">
      <c r="A24" s="4">
        <v>11</v>
      </c>
      <c r="B24" s="2">
        <v>423432</v>
      </c>
      <c r="C24" s="9" t="s">
        <v>70</v>
      </c>
      <c r="D24" s="2"/>
      <c r="E24" s="8">
        <v>180</v>
      </c>
      <c r="F24" s="8"/>
      <c r="G24" s="128">
        <f>E24+F24</f>
        <v>180</v>
      </c>
      <c r="H24" s="10"/>
      <c r="I24" s="250"/>
      <c r="J24" s="128">
        <f>G24+I24</f>
        <v>180</v>
      </c>
      <c r="K24" s="2" t="s">
        <v>225</v>
      </c>
      <c r="L24" s="2" t="s">
        <v>238</v>
      </c>
      <c r="M24" s="2" t="s">
        <v>264</v>
      </c>
      <c r="N24" s="10">
        <f>J24</f>
        <v>180</v>
      </c>
      <c r="O24" s="127"/>
      <c r="P24" s="37"/>
      <c r="Q24" s="74"/>
      <c r="R24" s="127"/>
      <c r="S24" s="37"/>
      <c r="T24" s="37"/>
      <c r="U24" s="37"/>
      <c r="V24" s="37"/>
      <c r="W24" s="37"/>
      <c r="X24" s="37"/>
      <c r="Y24" s="37"/>
    </row>
    <row r="25" spans="1:25" ht="34.5" customHeight="1">
      <c r="A25" s="4">
        <v>12</v>
      </c>
      <c r="B25" s="2">
        <v>423521</v>
      </c>
      <c r="C25" s="9" t="s">
        <v>4</v>
      </c>
      <c r="D25" s="2"/>
      <c r="E25" s="8">
        <v>1325</v>
      </c>
      <c r="F25" s="8"/>
      <c r="G25" s="128">
        <v>600</v>
      </c>
      <c r="H25" s="10"/>
      <c r="I25" s="243"/>
      <c r="J25" s="128">
        <f t="shared" si="2"/>
        <v>600</v>
      </c>
      <c r="K25" s="2" t="s">
        <v>228</v>
      </c>
      <c r="L25" s="2" t="s">
        <v>238</v>
      </c>
      <c r="M25" s="2" t="s">
        <v>264</v>
      </c>
      <c r="N25" s="10">
        <f t="shared" si="1"/>
        <v>600</v>
      </c>
      <c r="O25" s="127"/>
      <c r="P25" s="37"/>
      <c r="Q25" s="74"/>
      <c r="R25" s="127"/>
      <c r="S25" s="37"/>
      <c r="T25" s="37"/>
      <c r="U25" s="37"/>
      <c r="V25" s="37"/>
      <c r="W25" s="37"/>
      <c r="X25" s="37"/>
      <c r="Y25" s="37"/>
    </row>
    <row r="26" spans="1:25" ht="34.5" customHeight="1">
      <c r="A26" s="4">
        <v>13</v>
      </c>
      <c r="B26" s="2">
        <v>423592</v>
      </c>
      <c r="C26" s="9" t="s">
        <v>161</v>
      </c>
      <c r="D26" s="2"/>
      <c r="E26" s="8">
        <v>490</v>
      </c>
      <c r="F26" s="8"/>
      <c r="G26" s="128">
        <v>980</v>
      </c>
      <c r="H26" s="76"/>
      <c r="I26" s="250"/>
      <c r="J26" s="128">
        <f t="shared" si="2"/>
        <v>980</v>
      </c>
      <c r="K26" s="2" t="s">
        <v>225</v>
      </c>
      <c r="L26" s="2" t="s">
        <v>238</v>
      </c>
      <c r="M26" s="2" t="s">
        <v>264</v>
      </c>
      <c r="N26" s="10">
        <f t="shared" si="1"/>
        <v>980</v>
      </c>
      <c r="O26" s="127"/>
      <c r="P26" s="37"/>
      <c r="Q26" s="74"/>
      <c r="R26" s="127"/>
      <c r="S26" s="37"/>
      <c r="T26" s="37"/>
      <c r="U26" s="37"/>
      <c r="V26" s="37"/>
      <c r="W26" s="37"/>
      <c r="X26" s="37"/>
      <c r="Y26" s="37"/>
    </row>
    <row r="27" spans="1:25" ht="34.5" customHeight="1">
      <c r="A27" s="4">
        <v>14</v>
      </c>
      <c r="B27" s="131">
        <v>423593</v>
      </c>
      <c r="C27" s="9" t="s">
        <v>217</v>
      </c>
      <c r="D27" s="2"/>
      <c r="E27" s="8">
        <v>490</v>
      </c>
      <c r="F27" s="8"/>
      <c r="G27" s="128">
        <v>980</v>
      </c>
      <c r="H27" s="10"/>
      <c r="I27" s="250"/>
      <c r="J27" s="128">
        <f t="shared" si="2"/>
        <v>980</v>
      </c>
      <c r="K27" s="2" t="s">
        <v>225</v>
      </c>
      <c r="L27" s="2" t="s">
        <v>238</v>
      </c>
      <c r="M27" s="2" t="s">
        <v>264</v>
      </c>
      <c r="N27" s="10">
        <f t="shared" si="1"/>
        <v>980</v>
      </c>
      <c r="O27" s="127"/>
      <c r="P27" s="37"/>
      <c r="Q27" s="74"/>
      <c r="R27" s="127"/>
      <c r="S27" s="37"/>
      <c r="T27" s="37"/>
      <c r="U27" s="37"/>
      <c r="V27" s="37"/>
      <c r="W27" s="37"/>
      <c r="X27" s="37"/>
      <c r="Y27" s="37"/>
    </row>
    <row r="28" spans="1:22" ht="34.5" customHeight="1">
      <c r="A28" s="4">
        <v>15</v>
      </c>
      <c r="B28" s="2">
        <v>423911</v>
      </c>
      <c r="C28" s="9" t="s">
        <v>71</v>
      </c>
      <c r="D28" s="2"/>
      <c r="E28" s="8">
        <v>200</v>
      </c>
      <c r="F28" s="8"/>
      <c r="G28" s="128">
        <v>450</v>
      </c>
      <c r="H28" s="10"/>
      <c r="I28" s="250"/>
      <c r="J28" s="128">
        <f t="shared" si="2"/>
        <v>450</v>
      </c>
      <c r="K28" s="2" t="s">
        <v>225</v>
      </c>
      <c r="L28" s="2" t="s">
        <v>238</v>
      </c>
      <c r="M28" s="2" t="s">
        <v>264</v>
      </c>
      <c r="N28" s="10">
        <f t="shared" si="1"/>
        <v>450</v>
      </c>
      <c r="O28" s="127"/>
      <c r="P28" s="37"/>
      <c r="Q28" s="37"/>
      <c r="R28" s="127"/>
      <c r="S28" s="37"/>
      <c r="T28" s="37"/>
      <c r="U28" s="37"/>
      <c r="V28" s="37"/>
    </row>
    <row r="29" spans="1:22" ht="34.5" customHeight="1">
      <c r="A29" s="4">
        <v>16</v>
      </c>
      <c r="B29" s="2">
        <v>4239111</v>
      </c>
      <c r="C29" s="19" t="s">
        <v>212</v>
      </c>
      <c r="D29" s="2"/>
      <c r="E29" s="8"/>
      <c r="F29" s="8"/>
      <c r="G29" s="117">
        <v>4200</v>
      </c>
      <c r="H29" s="10"/>
      <c r="I29" s="250">
        <v>500</v>
      </c>
      <c r="J29" s="128">
        <f t="shared" si="2"/>
        <v>4700</v>
      </c>
      <c r="K29" s="2" t="s">
        <v>256</v>
      </c>
      <c r="L29" s="2" t="s">
        <v>245</v>
      </c>
      <c r="M29" s="2" t="s">
        <v>247</v>
      </c>
      <c r="N29" s="10">
        <f>J29</f>
        <v>4700</v>
      </c>
      <c r="O29" s="127"/>
      <c r="P29" s="37"/>
      <c r="Q29" s="37"/>
      <c r="R29" s="127"/>
      <c r="S29" s="37"/>
      <c r="T29" s="37"/>
      <c r="U29" s="37"/>
      <c r="V29" s="37"/>
    </row>
    <row r="30" spans="1:22" ht="34.5" customHeight="1">
      <c r="A30" s="4">
        <v>17</v>
      </c>
      <c r="B30" s="2">
        <v>4239112</v>
      </c>
      <c r="C30" s="45" t="s">
        <v>172</v>
      </c>
      <c r="D30" s="4"/>
      <c r="E30" s="8">
        <v>490</v>
      </c>
      <c r="F30" s="8"/>
      <c r="G30" s="117">
        <v>750</v>
      </c>
      <c r="H30" s="10"/>
      <c r="I30" s="250"/>
      <c r="J30" s="128">
        <f t="shared" si="2"/>
        <v>750</v>
      </c>
      <c r="K30" s="2" t="s">
        <v>225</v>
      </c>
      <c r="L30" s="2" t="s">
        <v>238</v>
      </c>
      <c r="M30" s="2" t="s">
        <v>264</v>
      </c>
      <c r="N30" s="10">
        <f t="shared" si="1"/>
        <v>750</v>
      </c>
      <c r="O30" s="127"/>
      <c r="P30" s="37"/>
      <c r="Q30" s="37"/>
      <c r="R30" s="127"/>
      <c r="S30" s="37"/>
      <c r="T30" s="37"/>
      <c r="U30" s="37"/>
      <c r="V30" s="37"/>
    </row>
    <row r="31" spans="1:22" s="1" customFormat="1" ht="34.5" customHeight="1">
      <c r="A31" s="156"/>
      <c r="B31" s="156"/>
      <c r="C31" s="161" t="s">
        <v>5</v>
      </c>
      <c r="D31" s="156"/>
      <c r="E31" s="176">
        <f>E32+E33+E34</f>
        <v>4177</v>
      </c>
      <c r="F31" s="187">
        <f>F33+F34</f>
        <v>0</v>
      </c>
      <c r="G31" s="186">
        <f>G32+G33+G34</f>
        <v>8080</v>
      </c>
      <c r="H31" s="159">
        <f>H33</f>
        <v>0</v>
      </c>
      <c r="I31" s="242">
        <f>I32+I34</f>
        <v>950</v>
      </c>
      <c r="J31" s="159">
        <f>J32+J33+J34</f>
        <v>9030</v>
      </c>
      <c r="K31" s="156"/>
      <c r="L31" s="156"/>
      <c r="M31" s="156"/>
      <c r="N31" s="159">
        <f t="shared" si="1"/>
        <v>9030</v>
      </c>
      <c r="O31" s="130"/>
      <c r="P31" s="36"/>
      <c r="Q31" s="36"/>
      <c r="R31" s="130"/>
      <c r="S31" s="36"/>
      <c r="T31" s="36"/>
      <c r="U31" s="36"/>
      <c r="V31" s="36"/>
    </row>
    <row r="32" spans="1:22" s="1" customFormat="1" ht="34.5" customHeight="1">
      <c r="A32" s="4">
        <v>18</v>
      </c>
      <c r="B32" s="2">
        <v>424351</v>
      </c>
      <c r="C32" s="9" t="s">
        <v>74</v>
      </c>
      <c r="D32" s="3"/>
      <c r="E32" s="16">
        <v>300</v>
      </c>
      <c r="F32" s="12"/>
      <c r="G32" s="128">
        <v>300</v>
      </c>
      <c r="H32" s="10"/>
      <c r="I32" s="250">
        <v>500</v>
      </c>
      <c r="J32" s="128">
        <f t="shared" si="2"/>
        <v>800</v>
      </c>
      <c r="K32" s="2" t="s">
        <v>225</v>
      </c>
      <c r="L32" s="2" t="s">
        <v>238</v>
      </c>
      <c r="M32" s="2" t="s">
        <v>264</v>
      </c>
      <c r="N32" s="10">
        <f t="shared" si="1"/>
        <v>800</v>
      </c>
      <c r="O32" s="130"/>
      <c r="P32" s="36"/>
      <c r="Q32" s="36"/>
      <c r="R32" s="130"/>
      <c r="S32" s="36"/>
      <c r="T32" s="36"/>
      <c r="U32" s="36"/>
      <c r="V32" s="36"/>
    </row>
    <row r="33" spans="1:22" ht="34.5" customHeight="1">
      <c r="A33" s="4">
        <v>19</v>
      </c>
      <c r="B33" s="2">
        <v>424911</v>
      </c>
      <c r="C33" s="9" t="s">
        <v>142</v>
      </c>
      <c r="D33" s="3"/>
      <c r="E33" s="8">
        <v>490</v>
      </c>
      <c r="F33" s="8"/>
      <c r="G33" s="128">
        <v>980</v>
      </c>
      <c r="H33" s="10"/>
      <c r="I33" s="250"/>
      <c r="J33" s="128">
        <f t="shared" si="2"/>
        <v>980</v>
      </c>
      <c r="K33" s="2" t="s">
        <v>225</v>
      </c>
      <c r="L33" s="2" t="s">
        <v>238</v>
      </c>
      <c r="M33" s="2" t="s">
        <v>264</v>
      </c>
      <c r="N33" s="10">
        <f t="shared" si="1"/>
        <v>980</v>
      </c>
      <c r="O33" s="127"/>
      <c r="P33" s="37"/>
      <c r="Q33" s="37"/>
      <c r="R33" s="127"/>
      <c r="S33" s="37"/>
      <c r="T33" s="37"/>
      <c r="U33" s="37"/>
      <c r="V33" s="37"/>
    </row>
    <row r="34" spans="1:22" ht="34.5" customHeight="1">
      <c r="A34" s="4">
        <v>20</v>
      </c>
      <c r="B34" s="2">
        <v>4249111</v>
      </c>
      <c r="C34" s="9" t="s">
        <v>221</v>
      </c>
      <c r="D34" s="3"/>
      <c r="E34" s="8">
        <v>3387</v>
      </c>
      <c r="F34" s="8"/>
      <c r="G34" s="117">
        <v>6800</v>
      </c>
      <c r="H34" s="10"/>
      <c r="I34" s="250">
        <v>450</v>
      </c>
      <c r="J34" s="128">
        <f t="shared" si="2"/>
        <v>7250</v>
      </c>
      <c r="K34" s="2" t="s">
        <v>227</v>
      </c>
      <c r="L34" s="2" t="s">
        <v>238</v>
      </c>
      <c r="M34" s="2" t="s">
        <v>264</v>
      </c>
      <c r="N34" s="10">
        <f t="shared" si="1"/>
        <v>7250</v>
      </c>
      <c r="O34" s="127"/>
      <c r="P34" s="37"/>
      <c r="Q34" s="37"/>
      <c r="R34" s="127"/>
      <c r="S34" s="37"/>
      <c r="T34" s="37"/>
      <c r="U34" s="37"/>
      <c r="V34" s="37"/>
    </row>
    <row r="35" spans="1:22" s="1" customFormat="1" ht="34.5" customHeight="1">
      <c r="A35" s="156"/>
      <c r="B35" s="156"/>
      <c r="C35" s="157" t="s">
        <v>76</v>
      </c>
      <c r="D35" s="156"/>
      <c r="E35" s="159">
        <f>E36+E37+E38+E39+E40+E41+E42+E43+E44</f>
        <v>1608</v>
      </c>
      <c r="F35" s="159" t="e">
        <f>F37+F44+#REF!+F36+F38+F39+F40+F41+F42+F43</f>
        <v>#REF!</v>
      </c>
      <c r="G35" s="159">
        <f>G36+G37+G38+G39+G40+G41+G42+G43+G44</f>
        <v>5940</v>
      </c>
      <c r="H35" s="159">
        <f>H36+H38+H42+H39</f>
        <v>334</v>
      </c>
      <c r="I35" s="242">
        <f>I36+I37+I38+I39+I40</f>
        <v>1550</v>
      </c>
      <c r="J35" s="159">
        <f>G35+I35</f>
        <v>7490</v>
      </c>
      <c r="K35" s="156"/>
      <c r="L35" s="156"/>
      <c r="M35" s="156"/>
      <c r="N35" s="159">
        <f t="shared" si="1"/>
        <v>7490</v>
      </c>
      <c r="O35" s="130"/>
      <c r="P35" s="36"/>
      <c r="Q35" s="36"/>
      <c r="R35" s="130"/>
      <c r="S35" s="36"/>
      <c r="T35" s="36"/>
      <c r="U35" s="36"/>
      <c r="V35" s="36"/>
    </row>
    <row r="36" spans="1:25" ht="34.5" customHeight="1">
      <c r="A36" s="4">
        <v>21</v>
      </c>
      <c r="B36" s="2">
        <v>425111</v>
      </c>
      <c r="C36" s="9" t="s">
        <v>25</v>
      </c>
      <c r="D36" s="2"/>
      <c r="E36" s="8">
        <v>100</v>
      </c>
      <c r="F36" s="8"/>
      <c r="G36" s="128">
        <v>1000</v>
      </c>
      <c r="H36" s="10"/>
      <c r="I36" s="243">
        <v>500</v>
      </c>
      <c r="J36" s="128">
        <f t="shared" si="2"/>
        <v>1500</v>
      </c>
      <c r="K36" s="2" t="s">
        <v>225</v>
      </c>
      <c r="L36" s="2" t="s">
        <v>238</v>
      </c>
      <c r="M36" s="2" t="s">
        <v>264</v>
      </c>
      <c r="N36" s="10">
        <f t="shared" si="1"/>
        <v>1500</v>
      </c>
      <c r="O36" s="127"/>
      <c r="P36" s="37"/>
      <c r="Q36" s="74"/>
      <c r="R36" s="127"/>
      <c r="S36" s="37"/>
      <c r="T36" s="37"/>
      <c r="U36" s="37"/>
      <c r="V36" s="37"/>
      <c r="W36" s="37"/>
      <c r="X36" s="37"/>
      <c r="Y36" s="37"/>
    </row>
    <row r="37" spans="1:25" ht="34.5" customHeight="1">
      <c r="A37" s="4">
        <v>22</v>
      </c>
      <c r="B37" s="2">
        <v>425112</v>
      </c>
      <c r="C37" s="9" t="s">
        <v>6</v>
      </c>
      <c r="D37" s="2"/>
      <c r="E37" s="8">
        <v>100</v>
      </c>
      <c r="F37" s="8"/>
      <c r="G37" s="128">
        <v>500</v>
      </c>
      <c r="H37" s="10"/>
      <c r="I37" s="243">
        <v>800</v>
      </c>
      <c r="J37" s="128">
        <f t="shared" si="2"/>
        <v>1300</v>
      </c>
      <c r="K37" s="2" t="s">
        <v>225</v>
      </c>
      <c r="L37" s="2" t="s">
        <v>238</v>
      </c>
      <c r="M37" s="2" t="s">
        <v>264</v>
      </c>
      <c r="N37" s="10">
        <f t="shared" si="1"/>
        <v>1300</v>
      </c>
      <c r="O37" s="127"/>
      <c r="P37" s="37"/>
      <c r="Q37" s="74"/>
      <c r="R37" s="127"/>
      <c r="S37" s="37"/>
      <c r="T37" s="37"/>
      <c r="U37" s="37"/>
      <c r="V37" s="37"/>
      <c r="W37" s="37"/>
      <c r="X37" s="37"/>
      <c r="Y37" s="37"/>
    </row>
    <row r="38" spans="1:25" ht="34.5" customHeight="1">
      <c r="A38" s="4">
        <v>23</v>
      </c>
      <c r="B38" s="2">
        <v>425113</v>
      </c>
      <c r="C38" s="9" t="s">
        <v>130</v>
      </c>
      <c r="D38" s="2"/>
      <c r="E38" s="8">
        <v>100</v>
      </c>
      <c r="F38" s="8"/>
      <c r="G38" s="128">
        <v>1500</v>
      </c>
      <c r="H38" s="10"/>
      <c r="I38" s="243"/>
      <c r="J38" s="128">
        <f t="shared" si="2"/>
        <v>1500</v>
      </c>
      <c r="K38" s="2" t="s">
        <v>225</v>
      </c>
      <c r="L38" s="2" t="s">
        <v>238</v>
      </c>
      <c r="M38" s="2" t="s">
        <v>264</v>
      </c>
      <c r="N38" s="10">
        <f t="shared" si="1"/>
        <v>1500</v>
      </c>
      <c r="O38" s="127"/>
      <c r="P38" s="37"/>
      <c r="Q38" s="74"/>
      <c r="R38" s="127"/>
      <c r="S38" s="37"/>
      <c r="T38" s="37"/>
      <c r="U38" s="37"/>
      <c r="V38" s="37"/>
      <c r="W38" s="37"/>
      <c r="X38" s="37"/>
      <c r="Y38" s="37"/>
    </row>
    <row r="39" spans="1:25" ht="34.5" customHeight="1">
      <c r="A39" s="4">
        <v>24</v>
      </c>
      <c r="B39" s="2">
        <v>425114</v>
      </c>
      <c r="C39" s="9" t="s">
        <v>16</v>
      </c>
      <c r="D39" s="2"/>
      <c r="E39" s="8">
        <v>100</v>
      </c>
      <c r="F39" s="8"/>
      <c r="G39" s="128">
        <v>500</v>
      </c>
      <c r="H39" s="10">
        <v>334</v>
      </c>
      <c r="I39" s="243"/>
      <c r="J39" s="128">
        <f t="shared" si="2"/>
        <v>500</v>
      </c>
      <c r="K39" s="2" t="s">
        <v>225</v>
      </c>
      <c r="L39" s="2" t="s">
        <v>238</v>
      </c>
      <c r="M39" s="2" t="s">
        <v>264</v>
      </c>
      <c r="N39" s="10">
        <f t="shared" si="1"/>
        <v>500</v>
      </c>
      <c r="O39" s="127"/>
      <c r="P39" s="37"/>
      <c r="Q39" s="74"/>
      <c r="R39" s="127"/>
      <c r="S39" s="37"/>
      <c r="T39" s="37"/>
      <c r="U39" s="37"/>
      <c r="V39" s="37"/>
      <c r="W39" s="37"/>
      <c r="X39" s="37"/>
      <c r="Y39" s="37"/>
    </row>
    <row r="40" spans="1:25" ht="34.5" customHeight="1">
      <c r="A40" s="4">
        <v>25</v>
      </c>
      <c r="B40" s="2">
        <v>425115</v>
      </c>
      <c r="C40" s="9" t="s">
        <v>139</v>
      </c>
      <c r="D40" s="2"/>
      <c r="E40" s="8">
        <v>300</v>
      </c>
      <c r="F40" s="8"/>
      <c r="G40" s="128">
        <v>500</v>
      </c>
      <c r="H40" s="10"/>
      <c r="I40" s="243">
        <v>250</v>
      </c>
      <c r="J40" s="128">
        <f t="shared" si="2"/>
        <v>750</v>
      </c>
      <c r="K40" s="2" t="s">
        <v>225</v>
      </c>
      <c r="L40" s="2" t="s">
        <v>238</v>
      </c>
      <c r="M40" s="2" t="s">
        <v>264</v>
      </c>
      <c r="N40" s="10">
        <f t="shared" si="1"/>
        <v>750</v>
      </c>
      <c r="O40" s="127"/>
      <c r="P40" s="37"/>
      <c r="Q40" s="74"/>
      <c r="R40" s="127"/>
      <c r="S40" s="37"/>
      <c r="T40" s="37"/>
      <c r="U40" s="37"/>
      <c r="V40" s="37"/>
      <c r="W40" s="37"/>
      <c r="X40" s="37"/>
      <c r="Y40" s="37"/>
    </row>
    <row r="41" spans="1:25" ht="34.5" customHeight="1">
      <c r="A41" s="4">
        <v>26</v>
      </c>
      <c r="B41" s="2">
        <v>425116</v>
      </c>
      <c r="C41" s="9" t="s">
        <v>144</v>
      </c>
      <c r="D41" s="2"/>
      <c r="E41" s="8">
        <v>100</v>
      </c>
      <c r="F41" s="8"/>
      <c r="G41" s="128">
        <f>E41+F41</f>
        <v>100</v>
      </c>
      <c r="H41" s="10"/>
      <c r="I41" s="250"/>
      <c r="J41" s="128">
        <f t="shared" si="2"/>
        <v>100</v>
      </c>
      <c r="K41" s="2" t="s">
        <v>225</v>
      </c>
      <c r="L41" s="2" t="s">
        <v>238</v>
      </c>
      <c r="M41" s="2" t="s">
        <v>264</v>
      </c>
      <c r="N41" s="10">
        <f t="shared" si="1"/>
        <v>100</v>
      </c>
      <c r="O41" s="127"/>
      <c r="P41" s="37"/>
      <c r="Q41" s="74"/>
      <c r="R41" s="127"/>
      <c r="S41" s="37"/>
      <c r="T41" s="37"/>
      <c r="U41" s="37"/>
      <c r="V41" s="37"/>
      <c r="W41" s="37"/>
      <c r="X41" s="37"/>
      <c r="Y41" s="37"/>
    </row>
    <row r="42" spans="1:25" ht="34.5" customHeight="1">
      <c r="A42" s="4">
        <v>27</v>
      </c>
      <c r="B42" s="2">
        <v>425117</v>
      </c>
      <c r="C42" s="9" t="s">
        <v>45</v>
      </c>
      <c r="D42" s="2"/>
      <c r="E42" s="8">
        <v>200</v>
      </c>
      <c r="F42" s="8"/>
      <c r="G42" s="128">
        <v>250</v>
      </c>
      <c r="H42" s="10"/>
      <c r="I42" s="251"/>
      <c r="J42" s="128">
        <f t="shared" si="2"/>
        <v>250</v>
      </c>
      <c r="K42" s="2" t="s">
        <v>225</v>
      </c>
      <c r="L42" s="2" t="s">
        <v>238</v>
      </c>
      <c r="M42" s="2" t="s">
        <v>264</v>
      </c>
      <c r="N42" s="10">
        <f t="shared" si="1"/>
        <v>250</v>
      </c>
      <c r="O42" s="127"/>
      <c r="P42" s="37"/>
      <c r="Q42" s="74"/>
      <c r="R42" s="127"/>
      <c r="S42" s="37"/>
      <c r="T42" s="37"/>
      <c r="U42" s="37"/>
      <c r="V42" s="37"/>
      <c r="W42" s="37"/>
      <c r="X42" s="37"/>
      <c r="Y42" s="37"/>
    </row>
    <row r="43" spans="1:25" ht="34.5" customHeight="1">
      <c r="A43" s="4">
        <v>28</v>
      </c>
      <c r="B43" s="2">
        <v>425118</v>
      </c>
      <c r="C43" s="9" t="s">
        <v>219</v>
      </c>
      <c r="D43" s="2"/>
      <c r="E43" s="8">
        <v>200</v>
      </c>
      <c r="F43" s="8"/>
      <c r="G43" s="128">
        <v>600</v>
      </c>
      <c r="H43" s="10"/>
      <c r="I43" s="251"/>
      <c r="J43" s="128">
        <f t="shared" si="2"/>
        <v>600</v>
      </c>
      <c r="K43" s="2" t="s">
        <v>225</v>
      </c>
      <c r="L43" s="2" t="s">
        <v>238</v>
      </c>
      <c r="M43" s="2" t="s">
        <v>264</v>
      </c>
      <c r="N43" s="10">
        <f t="shared" si="1"/>
        <v>600</v>
      </c>
      <c r="O43" s="127"/>
      <c r="P43" s="228"/>
      <c r="Q43" s="74"/>
      <c r="R43" s="127"/>
      <c r="S43" s="37"/>
      <c r="T43" s="37"/>
      <c r="U43" s="37"/>
      <c r="V43" s="37"/>
      <c r="W43" s="37"/>
      <c r="X43" s="37"/>
      <c r="Y43" s="37"/>
    </row>
    <row r="44" spans="1:25" ht="34.5" customHeight="1">
      <c r="A44" s="4">
        <v>29</v>
      </c>
      <c r="B44" s="2">
        <v>425119</v>
      </c>
      <c r="C44" s="9" t="s">
        <v>197</v>
      </c>
      <c r="D44" s="2"/>
      <c r="E44" s="8">
        <v>408</v>
      </c>
      <c r="F44" s="8"/>
      <c r="G44" s="128">
        <v>990</v>
      </c>
      <c r="H44" s="10"/>
      <c r="I44" s="250"/>
      <c r="J44" s="128">
        <f t="shared" si="2"/>
        <v>990</v>
      </c>
      <c r="K44" s="2" t="s">
        <v>225</v>
      </c>
      <c r="L44" s="2" t="s">
        <v>238</v>
      </c>
      <c r="M44" s="2" t="s">
        <v>264</v>
      </c>
      <c r="N44" s="10">
        <f t="shared" si="1"/>
        <v>990</v>
      </c>
      <c r="O44" s="127"/>
      <c r="P44" s="37"/>
      <c r="Q44" s="74"/>
      <c r="R44" s="127"/>
      <c r="S44" s="37"/>
      <c r="T44" s="37"/>
      <c r="U44" s="37"/>
      <c r="V44" s="37"/>
      <c r="W44" s="37"/>
      <c r="X44" s="37"/>
      <c r="Y44" s="37"/>
    </row>
    <row r="45" spans="1:25" s="1" customFormat="1" ht="34.5" customHeight="1">
      <c r="A45" s="156"/>
      <c r="B45" s="156"/>
      <c r="C45" s="157" t="s">
        <v>81</v>
      </c>
      <c r="D45" s="191"/>
      <c r="E45" s="159">
        <f>E46+E47+E48+E49+E50+E51</f>
        <v>1321</v>
      </c>
      <c r="F45" s="159">
        <f>F46+F47+F48+F49+F50+F51</f>
        <v>0</v>
      </c>
      <c r="G45" s="159">
        <f>G46+G47+G48+G49+G50+G51</f>
        <v>1990</v>
      </c>
      <c r="H45" s="159"/>
      <c r="I45" s="242"/>
      <c r="J45" s="159">
        <f>J46+J47+J48+J49+J50+J51</f>
        <v>1990</v>
      </c>
      <c r="K45" s="156"/>
      <c r="L45" s="156"/>
      <c r="M45" s="156"/>
      <c r="N45" s="159">
        <f t="shared" si="1"/>
        <v>1990</v>
      </c>
      <c r="O45" s="130"/>
      <c r="P45" s="36"/>
      <c r="Q45" s="73"/>
      <c r="R45" s="130"/>
      <c r="S45" s="36"/>
      <c r="T45" s="36"/>
      <c r="U45" s="36"/>
      <c r="V45" s="36"/>
      <c r="W45" s="36"/>
      <c r="X45" s="36"/>
      <c r="Y45" s="36"/>
    </row>
    <row r="46" spans="1:25" ht="34.5" customHeight="1">
      <c r="A46" s="4">
        <v>30</v>
      </c>
      <c r="B46" s="2">
        <v>425221</v>
      </c>
      <c r="C46" s="48" t="s">
        <v>42</v>
      </c>
      <c r="D46" s="49"/>
      <c r="E46" s="46">
        <v>317</v>
      </c>
      <c r="F46" s="46"/>
      <c r="G46" s="128">
        <v>990</v>
      </c>
      <c r="H46" s="10"/>
      <c r="I46" s="250"/>
      <c r="J46" s="128">
        <f t="shared" si="2"/>
        <v>990</v>
      </c>
      <c r="K46" s="2" t="s">
        <v>225</v>
      </c>
      <c r="L46" s="2" t="s">
        <v>238</v>
      </c>
      <c r="M46" s="2" t="s">
        <v>264</v>
      </c>
      <c r="N46" s="10">
        <f t="shared" si="1"/>
        <v>990</v>
      </c>
      <c r="O46" s="127"/>
      <c r="P46" s="37"/>
      <c r="Q46" s="74"/>
      <c r="R46" s="127"/>
      <c r="S46" s="37"/>
      <c r="T46" s="37"/>
      <c r="U46" s="37"/>
      <c r="V46" s="37"/>
      <c r="W46" s="37"/>
      <c r="X46" s="37"/>
      <c r="Y46" s="37"/>
    </row>
    <row r="47" spans="1:25" ht="34.5" customHeight="1">
      <c r="A47" s="4">
        <v>31</v>
      </c>
      <c r="B47" s="2">
        <v>425222</v>
      </c>
      <c r="C47" s="9" t="s">
        <v>198</v>
      </c>
      <c r="D47" s="49"/>
      <c r="E47" s="46">
        <v>204</v>
      </c>
      <c r="F47" s="46"/>
      <c r="G47" s="128">
        <v>200</v>
      </c>
      <c r="H47" s="10"/>
      <c r="I47" s="250"/>
      <c r="J47" s="128">
        <f t="shared" si="2"/>
        <v>200</v>
      </c>
      <c r="K47" s="2" t="s">
        <v>225</v>
      </c>
      <c r="L47" s="2" t="s">
        <v>238</v>
      </c>
      <c r="M47" s="2" t="s">
        <v>264</v>
      </c>
      <c r="N47" s="10">
        <f t="shared" si="1"/>
        <v>200</v>
      </c>
      <c r="O47" s="127"/>
      <c r="P47" s="37"/>
      <c r="Q47" s="74"/>
      <c r="R47" s="127"/>
      <c r="S47" s="37"/>
      <c r="T47" s="37"/>
      <c r="U47" s="37"/>
      <c r="V47" s="37"/>
      <c r="W47" s="37"/>
      <c r="X47" s="37"/>
      <c r="Y47" s="37"/>
    </row>
    <row r="48" spans="1:25" ht="34.5" customHeight="1">
      <c r="A48" s="4">
        <v>32</v>
      </c>
      <c r="B48" s="2">
        <v>425223</v>
      </c>
      <c r="C48" s="9" t="s">
        <v>49</v>
      </c>
      <c r="D48" s="49"/>
      <c r="E48" s="46">
        <v>200</v>
      </c>
      <c r="F48" s="46"/>
      <c r="G48" s="128">
        <f>E48+F48</f>
        <v>200</v>
      </c>
      <c r="H48" s="10"/>
      <c r="I48" s="250"/>
      <c r="J48" s="128">
        <f t="shared" si="2"/>
        <v>200</v>
      </c>
      <c r="K48" s="2" t="s">
        <v>225</v>
      </c>
      <c r="L48" s="2" t="s">
        <v>238</v>
      </c>
      <c r="M48" s="2" t="s">
        <v>264</v>
      </c>
      <c r="N48" s="10">
        <f t="shared" si="1"/>
        <v>200</v>
      </c>
      <c r="O48" s="127"/>
      <c r="P48" s="37"/>
      <c r="Q48" s="74"/>
      <c r="R48" s="127"/>
      <c r="S48" s="37"/>
      <c r="T48" s="37"/>
      <c r="U48" s="37"/>
      <c r="V48" s="37"/>
      <c r="W48" s="37"/>
      <c r="X48" s="37"/>
      <c r="Y48" s="37"/>
    </row>
    <row r="49" spans="1:25" ht="34.5" customHeight="1">
      <c r="A49" s="4">
        <v>33</v>
      </c>
      <c r="B49" s="2">
        <v>425225</v>
      </c>
      <c r="C49" s="9" t="s">
        <v>43</v>
      </c>
      <c r="D49" s="49"/>
      <c r="E49" s="8">
        <v>100</v>
      </c>
      <c r="F49" s="8"/>
      <c r="G49" s="128">
        <f>E49+F49</f>
        <v>100</v>
      </c>
      <c r="H49" s="10"/>
      <c r="I49" s="250"/>
      <c r="J49" s="128">
        <f t="shared" si="2"/>
        <v>100</v>
      </c>
      <c r="K49" s="2" t="s">
        <v>225</v>
      </c>
      <c r="L49" s="2" t="s">
        <v>238</v>
      </c>
      <c r="M49" s="2" t="s">
        <v>264</v>
      </c>
      <c r="N49" s="10">
        <f t="shared" si="1"/>
        <v>100</v>
      </c>
      <c r="O49" s="127"/>
      <c r="P49" s="37"/>
      <c r="Q49" s="74"/>
      <c r="R49" s="127"/>
      <c r="S49" s="37"/>
      <c r="T49" s="37"/>
      <c r="U49" s="37"/>
      <c r="V49" s="37"/>
      <c r="W49" s="37"/>
      <c r="X49" s="37"/>
      <c r="Y49" s="37"/>
    </row>
    <row r="50" spans="1:25" ht="34.5" customHeight="1">
      <c r="A50" s="4">
        <v>34</v>
      </c>
      <c r="B50" s="2">
        <v>425227</v>
      </c>
      <c r="C50" s="9" t="s">
        <v>44</v>
      </c>
      <c r="D50" s="49"/>
      <c r="E50" s="8">
        <v>100</v>
      </c>
      <c r="F50" s="8"/>
      <c r="G50" s="128">
        <f>E50+F50</f>
        <v>100</v>
      </c>
      <c r="H50" s="10"/>
      <c r="I50" s="250"/>
      <c r="J50" s="128">
        <f t="shared" si="2"/>
        <v>100</v>
      </c>
      <c r="K50" s="2" t="s">
        <v>225</v>
      </c>
      <c r="L50" s="2" t="s">
        <v>238</v>
      </c>
      <c r="M50" s="2" t="s">
        <v>264</v>
      </c>
      <c r="N50" s="10">
        <f t="shared" si="1"/>
        <v>100</v>
      </c>
      <c r="O50" s="127"/>
      <c r="P50" s="37"/>
      <c r="Q50" s="74"/>
      <c r="R50" s="127"/>
      <c r="S50" s="37"/>
      <c r="T50" s="37"/>
      <c r="U50" s="37"/>
      <c r="V50" s="37"/>
      <c r="W50" s="37"/>
      <c r="X50" s="37"/>
      <c r="Y50" s="37"/>
    </row>
    <row r="51" spans="1:25" ht="34.5" customHeight="1">
      <c r="A51" s="4">
        <v>35</v>
      </c>
      <c r="B51" s="2">
        <v>425229</v>
      </c>
      <c r="C51" s="9" t="s">
        <v>82</v>
      </c>
      <c r="D51" s="49"/>
      <c r="E51" s="8">
        <v>400</v>
      </c>
      <c r="F51" s="8"/>
      <c r="G51" s="128">
        <f>E51+F51</f>
        <v>400</v>
      </c>
      <c r="H51" s="10"/>
      <c r="I51" s="250"/>
      <c r="J51" s="128">
        <f t="shared" si="2"/>
        <v>400</v>
      </c>
      <c r="K51" s="2" t="s">
        <v>225</v>
      </c>
      <c r="L51" s="2" t="s">
        <v>238</v>
      </c>
      <c r="M51" s="2" t="s">
        <v>264</v>
      </c>
      <c r="N51" s="10">
        <f t="shared" si="1"/>
        <v>400</v>
      </c>
      <c r="O51" s="127"/>
      <c r="P51" s="37"/>
      <c r="Q51" s="74"/>
      <c r="R51" s="127"/>
      <c r="S51" s="37"/>
      <c r="T51" s="37"/>
      <c r="U51" s="37"/>
      <c r="V51" s="37"/>
      <c r="W51" s="37"/>
      <c r="X51" s="37"/>
      <c r="Y51" s="37"/>
    </row>
    <row r="52" spans="1:25" ht="34.5" customHeight="1">
      <c r="A52" s="156"/>
      <c r="B52" s="172"/>
      <c r="C52" s="157" t="s">
        <v>263</v>
      </c>
      <c r="D52" s="192"/>
      <c r="E52" s="163">
        <f>E53</f>
        <v>400</v>
      </c>
      <c r="F52" s="163">
        <f>F53</f>
        <v>0</v>
      </c>
      <c r="G52" s="159">
        <f>G53+G54</f>
        <v>1980</v>
      </c>
      <c r="H52" s="159"/>
      <c r="I52" s="242"/>
      <c r="J52" s="159">
        <f>G52</f>
        <v>1980</v>
      </c>
      <c r="K52" s="170"/>
      <c r="L52" s="170"/>
      <c r="M52" s="170"/>
      <c r="N52" s="159">
        <f t="shared" si="1"/>
        <v>1980</v>
      </c>
      <c r="O52" s="127"/>
      <c r="P52" s="37"/>
      <c r="Q52" s="74"/>
      <c r="R52" s="127"/>
      <c r="S52" s="37"/>
      <c r="T52" s="37"/>
      <c r="U52" s="37"/>
      <c r="V52" s="37"/>
      <c r="W52" s="37"/>
      <c r="X52" s="37"/>
      <c r="Y52" s="37"/>
    </row>
    <row r="53" spans="1:25" ht="48.75" customHeight="1">
      <c r="A53" s="4">
        <v>36</v>
      </c>
      <c r="B53" s="2">
        <v>425291</v>
      </c>
      <c r="C53" s="9" t="s">
        <v>170</v>
      </c>
      <c r="D53" s="49"/>
      <c r="E53" s="46">
        <v>400</v>
      </c>
      <c r="F53" s="46"/>
      <c r="G53" s="128">
        <v>990</v>
      </c>
      <c r="H53" s="10"/>
      <c r="I53" s="250"/>
      <c r="J53" s="128">
        <f t="shared" si="2"/>
        <v>990</v>
      </c>
      <c r="K53" s="2" t="s">
        <v>225</v>
      </c>
      <c r="L53" s="2" t="s">
        <v>238</v>
      </c>
      <c r="M53" s="2" t="s">
        <v>264</v>
      </c>
      <c r="N53" s="10">
        <f t="shared" si="1"/>
        <v>990</v>
      </c>
      <c r="O53" s="127"/>
      <c r="P53" s="37"/>
      <c r="Q53" s="74"/>
      <c r="R53" s="127"/>
      <c r="S53" s="37"/>
      <c r="T53" s="37"/>
      <c r="U53" s="37"/>
      <c r="V53" s="37"/>
      <c r="W53" s="37"/>
      <c r="X53" s="37"/>
      <c r="Y53" s="37"/>
    </row>
    <row r="54" spans="1:25" ht="42" customHeight="1">
      <c r="A54" s="4">
        <v>37</v>
      </c>
      <c r="B54" s="2">
        <v>425211</v>
      </c>
      <c r="C54" s="19" t="s">
        <v>131</v>
      </c>
      <c r="D54" s="49"/>
      <c r="E54" s="46"/>
      <c r="F54" s="46"/>
      <c r="G54" s="128">
        <v>990</v>
      </c>
      <c r="H54" s="10"/>
      <c r="I54" s="250"/>
      <c r="J54" s="128">
        <f>G54+I54</f>
        <v>990</v>
      </c>
      <c r="K54" s="2" t="s">
        <v>225</v>
      </c>
      <c r="L54" s="2" t="s">
        <v>238</v>
      </c>
      <c r="M54" s="2" t="s">
        <v>264</v>
      </c>
      <c r="N54" s="10">
        <f>J54</f>
        <v>990</v>
      </c>
      <c r="O54" s="127"/>
      <c r="P54" s="37"/>
      <c r="Q54" s="74"/>
      <c r="R54" s="127"/>
      <c r="S54" s="37"/>
      <c r="T54" s="37"/>
      <c r="U54" s="37"/>
      <c r="V54" s="37"/>
      <c r="W54" s="37"/>
      <c r="X54" s="37"/>
      <c r="Y54" s="37"/>
    </row>
    <row r="55" spans="1:25" ht="34.5" customHeight="1">
      <c r="A55" s="156"/>
      <c r="B55" s="156"/>
      <c r="C55" s="157" t="s">
        <v>85</v>
      </c>
      <c r="D55" s="190"/>
      <c r="E55" s="186">
        <f>E56+E60+E63+E69+E73+E78+E80</f>
        <v>75790</v>
      </c>
      <c r="F55" s="186">
        <f>F56+F60+F63+F69+F73+F78+F80</f>
        <v>0</v>
      </c>
      <c r="G55" s="159">
        <f>G56+G60+G63+G66+G69+G73+G78+G80+G76</f>
        <v>80890</v>
      </c>
      <c r="H55" s="159" t="e">
        <f>H73</f>
        <v>#REF!</v>
      </c>
      <c r="I55" s="242">
        <f>I56+I66+I80+I60+I73+I78+I63</f>
        <v>770</v>
      </c>
      <c r="J55" s="159">
        <f>J56+J60+J63+J66+J69+J73+J78+J80</f>
        <v>80670</v>
      </c>
      <c r="K55" s="170"/>
      <c r="L55" s="170"/>
      <c r="M55" s="170"/>
      <c r="N55" s="159">
        <f t="shared" si="1"/>
        <v>80670</v>
      </c>
      <c r="O55" s="127"/>
      <c r="P55" s="37"/>
      <c r="Q55" s="74"/>
      <c r="R55" s="127"/>
      <c r="S55" s="37"/>
      <c r="T55" s="37"/>
      <c r="U55" s="37"/>
      <c r="V55" s="37"/>
      <c r="W55" s="37"/>
      <c r="X55" s="37"/>
      <c r="Y55" s="37"/>
    </row>
    <row r="56" spans="1:25" s="1" customFormat="1" ht="34.5" customHeight="1">
      <c r="A56" s="156"/>
      <c r="B56" s="156"/>
      <c r="C56" s="157" t="s">
        <v>86</v>
      </c>
      <c r="D56" s="188"/>
      <c r="E56" s="163">
        <f>E57+E58+E59</f>
        <v>750</v>
      </c>
      <c r="F56" s="163">
        <f>F59</f>
        <v>0</v>
      </c>
      <c r="G56" s="159">
        <f>G57+G58+G59</f>
        <v>1650</v>
      </c>
      <c r="H56" s="159"/>
      <c r="I56" s="242">
        <f>I59</f>
        <v>300</v>
      </c>
      <c r="J56" s="159">
        <f aca="true" t="shared" si="3" ref="J56:J62">G56+I56</f>
        <v>1950</v>
      </c>
      <c r="K56" s="156"/>
      <c r="L56" s="170" t="s">
        <v>238</v>
      </c>
      <c r="M56" s="170" t="s">
        <v>264</v>
      </c>
      <c r="N56" s="159">
        <f t="shared" si="1"/>
        <v>1950</v>
      </c>
      <c r="O56" s="130"/>
      <c r="P56" s="36"/>
      <c r="Q56" s="73"/>
      <c r="R56" s="130"/>
      <c r="S56" s="36"/>
      <c r="T56" s="36"/>
      <c r="U56" s="36"/>
      <c r="V56" s="36"/>
      <c r="W56" s="36"/>
      <c r="X56" s="36"/>
      <c r="Y56" s="36"/>
    </row>
    <row r="57" spans="1:25" s="1" customFormat="1" ht="34.5" customHeight="1">
      <c r="A57" s="4">
        <v>38</v>
      </c>
      <c r="B57" s="2">
        <v>426121</v>
      </c>
      <c r="C57" s="9" t="s">
        <v>169</v>
      </c>
      <c r="D57" s="4"/>
      <c r="E57" s="8">
        <v>150</v>
      </c>
      <c r="F57" s="3"/>
      <c r="G57" s="128">
        <v>550</v>
      </c>
      <c r="H57" s="10"/>
      <c r="I57" s="250"/>
      <c r="J57" s="128">
        <f t="shared" si="3"/>
        <v>550</v>
      </c>
      <c r="K57" s="2" t="s">
        <v>225</v>
      </c>
      <c r="L57" s="2" t="s">
        <v>238</v>
      </c>
      <c r="M57" s="2" t="s">
        <v>264</v>
      </c>
      <c r="N57" s="10">
        <f t="shared" si="1"/>
        <v>550</v>
      </c>
      <c r="O57" s="130"/>
      <c r="P57" s="36"/>
      <c r="Q57" s="73"/>
      <c r="R57" s="130"/>
      <c r="S57" s="36"/>
      <c r="T57" s="36"/>
      <c r="U57" s="36"/>
      <c r="V57" s="36"/>
      <c r="W57" s="36"/>
      <c r="X57" s="36"/>
      <c r="Y57" s="36"/>
    </row>
    <row r="58" spans="1:25" s="1" customFormat="1" ht="34.5" customHeight="1">
      <c r="A58" s="4">
        <v>39</v>
      </c>
      <c r="B58" s="2">
        <v>426124</v>
      </c>
      <c r="C58" s="9" t="s">
        <v>87</v>
      </c>
      <c r="D58" s="4"/>
      <c r="E58" s="8">
        <v>350</v>
      </c>
      <c r="F58" s="3"/>
      <c r="G58" s="128">
        <v>600</v>
      </c>
      <c r="H58" s="10"/>
      <c r="I58" s="250"/>
      <c r="J58" s="128">
        <f t="shared" si="3"/>
        <v>600</v>
      </c>
      <c r="K58" s="2" t="s">
        <v>225</v>
      </c>
      <c r="L58" s="2" t="s">
        <v>238</v>
      </c>
      <c r="M58" s="2" t="s">
        <v>264</v>
      </c>
      <c r="N58" s="10">
        <f t="shared" si="1"/>
        <v>600</v>
      </c>
      <c r="O58" s="130"/>
      <c r="P58" s="36"/>
      <c r="Q58" s="73"/>
      <c r="R58" s="130"/>
      <c r="S58" s="36"/>
      <c r="T58" s="36"/>
      <c r="U58" s="36"/>
      <c r="V58" s="36"/>
      <c r="W58" s="36"/>
      <c r="X58" s="36"/>
      <c r="Y58" s="36"/>
    </row>
    <row r="59" spans="1:25" ht="34.5" customHeight="1" thickBot="1">
      <c r="A59" s="4">
        <v>40</v>
      </c>
      <c r="B59" s="2">
        <v>426191</v>
      </c>
      <c r="C59" s="51" t="s">
        <v>160</v>
      </c>
      <c r="D59" s="47"/>
      <c r="E59" s="8">
        <v>250</v>
      </c>
      <c r="F59" s="8"/>
      <c r="G59" s="117">
        <v>500</v>
      </c>
      <c r="H59" s="10"/>
      <c r="I59" s="250">
        <v>300</v>
      </c>
      <c r="J59" s="128">
        <f t="shared" si="3"/>
        <v>800</v>
      </c>
      <c r="K59" s="2" t="s">
        <v>225</v>
      </c>
      <c r="L59" s="2" t="s">
        <v>238</v>
      </c>
      <c r="M59" s="2" t="s">
        <v>264</v>
      </c>
      <c r="N59" s="10">
        <f t="shared" si="1"/>
        <v>800</v>
      </c>
      <c r="O59" s="127"/>
      <c r="P59" s="37"/>
      <c r="Q59" s="74"/>
      <c r="R59" s="127"/>
      <c r="S59" s="37"/>
      <c r="T59" s="37"/>
      <c r="U59" s="37"/>
      <c r="V59" s="37"/>
      <c r="W59" s="37"/>
      <c r="X59" s="37"/>
      <c r="Y59" s="37"/>
    </row>
    <row r="60" spans="1:25" s="1" customFormat="1" ht="34.5" customHeight="1">
      <c r="A60" s="156"/>
      <c r="B60" s="156"/>
      <c r="C60" s="157" t="s">
        <v>88</v>
      </c>
      <c r="D60" s="188"/>
      <c r="E60" s="163">
        <f>E61+E62</f>
        <v>133</v>
      </c>
      <c r="F60" s="163">
        <f>F61+F62</f>
        <v>0</v>
      </c>
      <c r="G60" s="159">
        <f>G61+G62</f>
        <v>220</v>
      </c>
      <c r="H60" s="159"/>
      <c r="I60" s="242">
        <f>I61+I62</f>
        <v>0</v>
      </c>
      <c r="J60" s="159">
        <f t="shared" si="3"/>
        <v>220</v>
      </c>
      <c r="K60" s="156"/>
      <c r="L60" s="170"/>
      <c r="M60" s="156"/>
      <c r="N60" s="159" t="s">
        <v>224</v>
      </c>
      <c r="O60" s="130"/>
      <c r="P60" s="36"/>
      <c r="Q60" s="73"/>
      <c r="R60" s="130"/>
      <c r="S60" s="36"/>
      <c r="T60" s="36"/>
      <c r="U60" s="36"/>
      <c r="V60" s="36"/>
      <c r="W60" s="36"/>
      <c r="X60" s="36"/>
      <c r="Y60" s="36"/>
    </row>
    <row r="61" spans="1:25" ht="34.5" customHeight="1">
      <c r="A61" s="4">
        <v>41</v>
      </c>
      <c r="B61" s="2">
        <v>426211</v>
      </c>
      <c r="C61" s="9" t="s">
        <v>89</v>
      </c>
      <c r="D61" s="47"/>
      <c r="E61" s="8">
        <v>50</v>
      </c>
      <c r="F61" s="8"/>
      <c r="G61" s="128">
        <v>50</v>
      </c>
      <c r="H61" s="10"/>
      <c r="I61" s="250"/>
      <c r="J61" s="128">
        <f t="shared" si="3"/>
        <v>50</v>
      </c>
      <c r="K61" s="2" t="s">
        <v>225</v>
      </c>
      <c r="L61" s="2" t="s">
        <v>238</v>
      </c>
      <c r="M61" s="2" t="s">
        <v>264</v>
      </c>
      <c r="N61" s="10">
        <f t="shared" si="1"/>
        <v>50</v>
      </c>
      <c r="O61" s="127"/>
      <c r="P61" s="37"/>
      <c r="Q61" s="74"/>
      <c r="R61" s="127"/>
      <c r="S61" s="37"/>
      <c r="T61" s="37"/>
      <c r="U61" s="37"/>
      <c r="V61" s="37"/>
      <c r="W61" s="37"/>
      <c r="X61" s="37"/>
      <c r="Y61" s="37"/>
    </row>
    <row r="62" spans="1:25" ht="34.5" customHeight="1">
      <c r="A62" s="4">
        <v>52</v>
      </c>
      <c r="B62" s="2">
        <v>426221</v>
      </c>
      <c r="C62" s="9" t="s">
        <v>90</v>
      </c>
      <c r="D62" s="47"/>
      <c r="E62" s="46">
        <v>83</v>
      </c>
      <c r="F62" s="46"/>
      <c r="G62" s="128">
        <v>170</v>
      </c>
      <c r="H62" s="10"/>
      <c r="I62" s="250"/>
      <c r="J62" s="128">
        <f t="shared" si="3"/>
        <v>170</v>
      </c>
      <c r="K62" s="2" t="s">
        <v>225</v>
      </c>
      <c r="L62" s="2" t="s">
        <v>238</v>
      </c>
      <c r="M62" s="2" t="s">
        <v>264</v>
      </c>
      <c r="N62" s="10">
        <f t="shared" si="1"/>
        <v>170</v>
      </c>
      <c r="O62" s="127"/>
      <c r="P62" s="37"/>
      <c r="Q62" s="74"/>
      <c r="R62" s="127"/>
      <c r="S62" s="37"/>
      <c r="T62" s="37"/>
      <c r="U62" s="37"/>
      <c r="V62" s="37"/>
      <c r="W62" s="37"/>
      <c r="X62" s="37"/>
      <c r="Y62" s="37"/>
    </row>
    <row r="63" spans="1:25" s="1" customFormat="1" ht="34.5" customHeight="1">
      <c r="A63" s="156"/>
      <c r="B63" s="156"/>
      <c r="C63" s="157" t="s">
        <v>91</v>
      </c>
      <c r="D63" s="156"/>
      <c r="E63" s="187">
        <f>E64+E65</f>
        <v>680</v>
      </c>
      <c r="F63" s="187">
        <f>F64+F65</f>
        <v>0</v>
      </c>
      <c r="G63" s="159">
        <f>G64+G65</f>
        <v>680</v>
      </c>
      <c r="H63" s="159"/>
      <c r="I63" s="242">
        <f>I64</f>
        <v>250</v>
      </c>
      <c r="J63" s="159">
        <f>J64+J65</f>
        <v>930</v>
      </c>
      <c r="K63" s="156"/>
      <c r="L63" s="156"/>
      <c r="M63" s="156"/>
      <c r="N63" s="159">
        <f t="shared" si="1"/>
        <v>930</v>
      </c>
      <c r="O63" s="130"/>
      <c r="P63" s="36"/>
      <c r="Q63" s="73"/>
      <c r="R63" s="130"/>
      <c r="S63" s="36"/>
      <c r="T63" s="36"/>
      <c r="U63" s="36"/>
      <c r="V63" s="36"/>
      <c r="W63" s="36"/>
      <c r="X63" s="36"/>
      <c r="Y63" s="36"/>
    </row>
    <row r="64" spans="1:25" ht="34.5" customHeight="1">
      <c r="A64" s="4">
        <v>43</v>
      </c>
      <c r="B64" s="2">
        <v>426311</v>
      </c>
      <c r="C64" s="9" t="s">
        <v>92</v>
      </c>
      <c r="D64" s="3"/>
      <c r="E64" s="46">
        <v>350</v>
      </c>
      <c r="F64" s="46"/>
      <c r="G64" s="128">
        <f>E64+F64</f>
        <v>350</v>
      </c>
      <c r="H64" s="10"/>
      <c r="I64" s="250">
        <v>250</v>
      </c>
      <c r="J64" s="128">
        <f>G64+I64</f>
        <v>600</v>
      </c>
      <c r="K64" s="2" t="s">
        <v>225</v>
      </c>
      <c r="L64" s="2" t="s">
        <v>238</v>
      </c>
      <c r="M64" s="2" t="s">
        <v>264</v>
      </c>
      <c r="N64" s="10">
        <f t="shared" si="1"/>
        <v>600</v>
      </c>
      <c r="O64" s="127"/>
      <c r="P64" s="37"/>
      <c r="Q64" s="74"/>
      <c r="R64" s="127"/>
      <c r="S64" s="37"/>
      <c r="T64" s="37"/>
      <c r="U64" s="37"/>
      <c r="V64" s="37"/>
      <c r="W64" s="37"/>
      <c r="X64" s="37"/>
      <c r="Y64" s="37"/>
    </row>
    <row r="65" spans="1:25" ht="34.5" customHeight="1">
      <c r="A65" s="4">
        <v>44</v>
      </c>
      <c r="B65" s="2">
        <v>426312</v>
      </c>
      <c r="C65" s="9" t="s">
        <v>93</v>
      </c>
      <c r="D65" s="2"/>
      <c r="E65" s="46">
        <v>330</v>
      </c>
      <c r="F65" s="46"/>
      <c r="G65" s="128">
        <f>E65+F65</f>
        <v>330</v>
      </c>
      <c r="H65" s="10"/>
      <c r="I65" s="250"/>
      <c r="J65" s="128">
        <f>G65+I65</f>
        <v>330</v>
      </c>
      <c r="K65" s="2" t="s">
        <v>225</v>
      </c>
      <c r="L65" s="2" t="s">
        <v>238</v>
      </c>
      <c r="M65" s="2" t="s">
        <v>264</v>
      </c>
      <c r="N65" s="10">
        <f t="shared" si="1"/>
        <v>330</v>
      </c>
      <c r="O65" s="127"/>
      <c r="P65" s="37"/>
      <c r="Q65" s="74"/>
      <c r="R65" s="127"/>
      <c r="S65" s="37"/>
      <c r="T65" s="37"/>
      <c r="U65" s="37"/>
      <c r="V65" s="37"/>
      <c r="W65" s="37"/>
      <c r="X65" s="37"/>
      <c r="Y65" s="37"/>
    </row>
    <row r="66" spans="1:25" ht="34.5" customHeight="1">
      <c r="A66" s="156"/>
      <c r="B66" s="170"/>
      <c r="C66" s="157" t="s">
        <v>94</v>
      </c>
      <c r="D66" s="163"/>
      <c r="E66" s="159">
        <f>+E67+E68</f>
        <v>600</v>
      </c>
      <c r="F66" s="189"/>
      <c r="G66" s="159">
        <f>G67+G68</f>
        <v>990</v>
      </c>
      <c r="H66" s="159"/>
      <c r="I66" s="242">
        <f>I68</f>
        <v>0</v>
      </c>
      <c r="J66" s="159">
        <f>G66+I66</f>
        <v>990</v>
      </c>
      <c r="K66" s="170"/>
      <c r="L66" s="170"/>
      <c r="M66" s="170"/>
      <c r="N66" s="159">
        <f t="shared" si="1"/>
        <v>990</v>
      </c>
      <c r="O66" s="127"/>
      <c r="P66" s="37"/>
      <c r="Q66" s="74"/>
      <c r="R66" s="127"/>
      <c r="S66" s="37"/>
      <c r="T66" s="37"/>
      <c r="U66" s="37"/>
      <c r="V66" s="37"/>
      <c r="W66" s="37"/>
      <c r="X66" s="37"/>
      <c r="Y66" s="37"/>
    </row>
    <row r="67" spans="1:25" ht="34.5" customHeight="1">
      <c r="A67" s="4">
        <v>45</v>
      </c>
      <c r="B67" s="2">
        <v>426413</v>
      </c>
      <c r="C67" s="9" t="s">
        <v>7</v>
      </c>
      <c r="D67" s="11"/>
      <c r="E67" s="16">
        <v>300</v>
      </c>
      <c r="F67" s="46"/>
      <c r="G67" s="128">
        <v>300</v>
      </c>
      <c r="H67" s="10"/>
      <c r="I67" s="250"/>
      <c r="J67" s="128">
        <f>G67+I67</f>
        <v>300</v>
      </c>
      <c r="K67" s="2" t="s">
        <v>225</v>
      </c>
      <c r="L67" s="2" t="s">
        <v>238</v>
      </c>
      <c r="M67" s="2" t="s">
        <v>264</v>
      </c>
      <c r="N67" s="10">
        <f t="shared" si="1"/>
        <v>300</v>
      </c>
      <c r="O67" s="127"/>
      <c r="P67" s="37"/>
      <c r="Q67" s="74"/>
      <c r="R67" s="127"/>
      <c r="S67" s="37"/>
      <c r="T67" s="37"/>
      <c r="U67" s="37"/>
      <c r="V67" s="37"/>
      <c r="W67" s="37"/>
      <c r="X67" s="37"/>
      <c r="Y67" s="37"/>
    </row>
    <row r="68" spans="1:25" ht="34.5" customHeight="1">
      <c r="A68" s="4">
        <v>46</v>
      </c>
      <c r="B68" s="2">
        <v>426491</v>
      </c>
      <c r="C68" s="9" t="s">
        <v>95</v>
      </c>
      <c r="D68" s="11"/>
      <c r="E68" s="16">
        <v>300</v>
      </c>
      <c r="F68" s="46"/>
      <c r="G68" s="117">
        <v>690</v>
      </c>
      <c r="H68" s="10"/>
      <c r="I68" s="250"/>
      <c r="J68" s="128">
        <f>G68+I68</f>
        <v>690</v>
      </c>
      <c r="K68" s="2" t="s">
        <v>225</v>
      </c>
      <c r="L68" s="2" t="s">
        <v>238</v>
      </c>
      <c r="M68" s="2" t="s">
        <v>264</v>
      </c>
      <c r="N68" s="10">
        <f t="shared" si="1"/>
        <v>690</v>
      </c>
      <c r="O68" s="127"/>
      <c r="P68" s="37"/>
      <c r="Q68" s="74"/>
      <c r="R68" s="127"/>
      <c r="S68" s="37"/>
      <c r="T68" s="37"/>
      <c r="U68" s="37"/>
      <c r="V68" s="37"/>
      <c r="W68" s="37"/>
      <c r="X68" s="37"/>
      <c r="Y68" s="37"/>
    </row>
    <row r="69" spans="1:25" s="1" customFormat="1" ht="34.5" customHeight="1">
      <c r="A69" s="156"/>
      <c r="B69" s="156"/>
      <c r="C69" s="157" t="s">
        <v>96</v>
      </c>
      <c r="D69" s="156"/>
      <c r="E69" s="187">
        <f>E70+E71+E72</f>
        <v>696</v>
      </c>
      <c r="F69" s="187">
        <f>F70+F71+F72</f>
        <v>0</v>
      </c>
      <c r="G69" s="159">
        <f>G70+G71+G72</f>
        <v>680</v>
      </c>
      <c r="H69" s="159"/>
      <c r="I69" s="242"/>
      <c r="J69" s="159">
        <f>J70+J71+J72</f>
        <v>680</v>
      </c>
      <c r="K69" s="156"/>
      <c r="L69" s="156"/>
      <c r="M69" s="156"/>
      <c r="N69" s="159">
        <f t="shared" si="1"/>
        <v>680</v>
      </c>
      <c r="O69" s="130"/>
      <c r="P69" s="36"/>
      <c r="Q69" s="73"/>
      <c r="R69" s="130"/>
      <c r="S69" s="36"/>
      <c r="T69" s="36"/>
      <c r="U69" s="36"/>
      <c r="V69" s="36"/>
      <c r="W69" s="36"/>
      <c r="X69" s="36"/>
      <c r="Y69" s="36"/>
    </row>
    <row r="70" spans="1:25" ht="34.5" customHeight="1">
      <c r="A70" s="4">
        <v>47</v>
      </c>
      <c r="B70" s="2">
        <v>426531</v>
      </c>
      <c r="C70" s="9" t="s">
        <v>17</v>
      </c>
      <c r="D70" s="2"/>
      <c r="E70" s="46">
        <v>208</v>
      </c>
      <c r="F70" s="46"/>
      <c r="G70" s="128">
        <v>200</v>
      </c>
      <c r="H70" s="10"/>
      <c r="I70" s="250"/>
      <c r="J70" s="128">
        <f aca="true" t="shared" si="4" ref="J70:J85">G70+I70</f>
        <v>200</v>
      </c>
      <c r="K70" s="2" t="s">
        <v>225</v>
      </c>
      <c r="L70" s="2" t="s">
        <v>238</v>
      </c>
      <c r="M70" s="2" t="s">
        <v>264</v>
      </c>
      <c r="N70" s="10">
        <f t="shared" si="1"/>
        <v>200</v>
      </c>
      <c r="O70" s="127"/>
      <c r="P70" s="37"/>
      <c r="Q70" s="74"/>
      <c r="R70" s="127"/>
      <c r="S70" s="37"/>
      <c r="T70" s="37"/>
      <c r="U70" s="37"/>
      <c r="V70" s="37"/>
      <c r="W70" s="37"/>
      <c r="X70" s="37"/>
      <c r="Y70" s="37"/>
    </row>
    <row r="71" spans="1:25" ht="34.5" customHeight="1">
      <c r="A71" s="4">
        <v>48</v>
      </c>
      <c r="B71" s="2">
        <v>426541</v>
      </c>
      <c r="C71" s="9" t="s">
        <v>18</v>
      </c>
      <c r="D71" s="2"/>
      <c r="E71" s="46">
        <v>208</v>
      </c>
      <c r="F71" s="46"/>
      <c r="G71" s="128">
        <v>200</v>
      </c>
      <c r="H71" s="10"/>
      <c r="I71" s="250"/>
      <c r="J71" s="128">
        <f t="shared" si="4"/>
        <v>200</v>
      </c>
      <c r="K71" s="2" t="s">
        <v>225</v>
      </c>
      <c r="L71" s="2" t="s">
        <v>238</v>
      </c>
      <c r="M71" s="2" t="s">
        <v>264</v>
      </c>
      <c r="N71" s="10">
        <f t="shared" si="1"/>
        <v>200</v>
      </c>
      <c r="O71" s="127"/>
      <c r="P71" s="37"/>
      <c r="Q71" s="74"/>
      <c r="R71" s="127"/>
      <c r="S71" s="37"/>
      <c r="T71" s="37"/>
      <c r="U71" s="37"/>
      <c r="V71" s="37"/>
      <c r="W71" s="37"/>
      <c r="X71" s="37"/>
      <c r="Y71" s="37"/>
    </row>
    <row r="72" spans="1:25" ht="34.5" customHeight="1">
      <c r="A72" s="4">
        <v>49</v>
      </c>
      <c r="B72" s="2">
        <v>426591</v>
      </c>
      <c r="C72" s="9" t="s">
        <v>97</v>
      </c>
      <c r="D72" s="47"/>
      <c r="E72" s="8">
        <v>280</v>
      </c>
      <c r="F72" s="8"/>
      <c r="G72" s="128">
        <f>E72+F72</f>
        <v>280</v>
      </c>
      <c r="H72" s="10"/>
      <c r="I72" s="250"/>
      <c r="J72" s="128">
        <f t="shared" si="4"/>
        <v>280</v>
      </c>
      <c r="K72" s="2" t="s">
        <v>225</v>
      </c>
      <c r="L72" s="2" t="s">
        <v>238</v>
      </c>
      <c r="M72" s="2" t="s">
        <v>264</v>
      </c>
      <c r="N72" s="10">
        <f t="shared" si="1"/>
        <v>280</v>
      </c>
      <c r="O72" s="127"/>
      <c r="P72" s="37"/>
      <c r="Q72" s="74"/>
      <c r="R72" s="127"/>
      <c r="S72" s="37"/>
      <c r="T72" s="37"/>
      <c r="U72" s="37"/>
      <c r="V72" s="37"/>
      <c r="W72" s="37"/>
      <c r="X72" s="37"/>
      <c r="Y72" s="37"/>
    </row>
    <row r="73" spans="1:25" s="1" customFormat="1" ht="34.5" customHeight="1">
      <c r="A73" s="156"/>
      <c r="B73" s="156"/>
      <c r="C73" s="157" t="s">
        <v>98</v>
      </c>
      <c r="D73" s="188"/>
      <c r="E73" s="187">
        <f>E75+E74</f>
        <v>72025</v>
      </c>
      <c r="F73" s="187">
        <f>F75+F74</f>
        <v>0</v>
      </c>
      <c r="G73" s="159">
        <f>G74+G75</f>
        <v>72250</v>
      </c>
      <c r="H73" s="159" t="e">
        <f>H74+#REF!</f>
        <v>#REF!</v>
      </c>
      <c r="I73" s="242">
        <f>I74+I75</f>
        <v>0</v>
      </c>
      <c r="J73" s="159">
        <f t="shared" si="4"/>
        <v>72250</v>
      </c>
      <c r="K73" s="156"/>
      <c r="L73" s="156"/>
      <c r="M73" s="156"/>
      <c r="N73" s="159">
        <f t="shared" si="1"/>
        <v>72250</v>
      </c>
      <c r="O73" s="130"/>
      <c r="P73" s="36"/>
      <c r="Q73" s="73"/>
      <c r="R73" s="130"/>
      <c r="S73" s="36"/>
      <c r="T73" s="36"/>
      <c r="U73" s="36"/>
      <c r="V73" s="36"/>
      <c r="W73" s="36"/>
      <c r="X73" s="36"/>
      <c r="Y73" s="36"/>
    </row>
    <row r="74" spans="1:25" s="1" customFormat="1" ht="34.5" customHeight="1">
      <c r="A74" s="4">
        <v>50</v>
      </c>
      <c r="B74" s="2">
        <v>426751</v>
      </c>
      <c r="C74" s="9" t="s">
        <v>174</v>
      </c>
      <c r="D74" s="50"/>
      <c r="E74" s="46">
        <v>72000</v>
      </c>
      <c r="F74" s="46"/>
      <c r="G74" s="128">
        <v>72000</v>
      </c>
      <c r="H74" s="10"/>
      <c r="I74" s="250"/>
      <c r="J74" s="128">
        <f t="shared" si="4"/>
        <v>72000</v>
      </c>
      <c r="K74" s="2" t="s">
        <v>226</v>
      </c>
      <c r="L74" s="2" t="s">
        <v>238</v>
      </c>
      <c r="M74" s="2" t="s">
        <v>264</v>
      </c>
      <c r="N74" s="10">
        <f t="shared" si="1"/>
        <v>72000</v>
      </c>
      <c r="O74" s="130"/>
      <c r="P74" s="36"/>
      <c r="Q74" s="73"/>
      <c r="R74" s="130"/>
      <c r="S74" s="36"/>
      <c r="T74" s="36"/>
      <c r="U74" s="36"/>
      <c r="V74" s="36"/>
      <c r="W74" s="36"/>
      <c r="X74" s="36"/>
      <c r="Y74" s="36"/>
    </row>
    <row r="75" spans="1:25" ht="34.5" customHeight="1">
      <c r="A75" s="4">
        <v>51</v>
      </c>
      <c r="B75" s="2">
        <v>4267511</v>
      </c>
      <c r="C75" s="9" t="s">
        <v>36</v>
      </c>
      <c r="D75" s="2"/>
      <c r="E75" s="46">
        <v>25</v>
      </c>
      <c r="F75" s="46"/>
      <c r="G75" s="128">
        <v>250</v>
      </c>
      <c r="H75" s="10"/>
      <c r="I75" s="250"/>
      <c r="J75" s="128">
        <f t="shared" si="4"/>
        <v>250</v>
      </c>
      <c r="K75" s="2" t="s">
        <v>225</v>
      </c>
      <c r="L75" s="2" t="s">
        <v>238</v>
      </c>
      <c r="M75" s="2" t="s">
        <v>264</v>
      </c>
      <c r="N75" s="10">
        <f t="shared" si="1"/>
        <v>250</v>
      </c>
      <c r="O75" s="127"/>
      <c r="P75" s="37"/>
      <c r="Q75" s="74"/>
      <c r="R75" s="127"/>
      <c r="S75" s="37"/>
      <c r="T75" s="37"/>
      <c r="U75" s="37"/>
      <c r="V75" s="37"/>
      <c r="W75" s="37"/>
      <c r="X75" s="37"/>
      <c r="Y75" s="37"/>
    </row>
    <row r="76" spans="1:25" ht="34.5" customHeight="1">
      <c r="A76" s="156"/>
      <c r="B76" s="156"/>
      <c r="C76" s="157" t="s">
        <v>105</v>
      </c>
      <c r="D76" s="156"/>
      <c r="E76" s="187">
        <f>E77</f>
        <v>0</v>
      </c>
      <c r="F76" s="187">
        <f>F77</f>
        <v>0</v>
      </c>
      <c r="G76" s="159">
        <f>G77</f>
        <v>990</v>
      </c>
      <c r="H76" s="159"/>
      <c r="I76" s="242">
        <f>I77</f>
        <v>0</v>
      </c>
      <c r="J76" s="159">
        <f>G76+I76</f>
        <v>990</v>
      </c>
      <c r="K76" s="156"/>
      <c r="L76" s="156"/>
      <c r="M76" s="156"/>
      <c r="N76" s="159">
        <f>J76</f>
        <v>990</v>
      </c>
      <c r="O76" s="127"/>
      <c r="P76" s="37"/>
      <c r="Q76" s="74"/>
      <c r="R76" s="127"/>
      <c r="S76" s="37"/>
      <c r="T76" s="37"/>
      <c r="U76" s="37"/>
      <c r="V76" s="37"/>
      <c r="W76" s="37"/>
      <c r="X76" s="37"/>
      <c r="Y76" s="37"/>
    </row>
    <row r="77" spans="1:25" ht="34.5" customHeight="1">
      <c r="A77" s="4">
        <v>52</v>
      </c>
      <c r="B77" s="2">
        <v>426811</v>
      </c>
      <c r="C77" s="19" t="s">
        <v>47</v>
      </c>
      <c r="D77" s="2"/>
      <c r="E77" s="46"/>
      <c r="F77" s="46"/>
      <c r="G77" s="128">
        <v>990</v>
      </c>
      <c r="H77" s="10"/>
      <c r="I77" s="250"/>
      <c r="J77" s="128">
        <f>G77+I77</f>
        <v>990</v>
      </c>
      <c r="K77" s="2" t="s">
        <v>225</v>
      </c>
      <c r="L77" s="2" t="s">
        <v>238</v>
      </c>
      <c r="M77" s="2" t="s">
        <v>264</v>
      </c>
      <c r="N77" s="10">
        <f>J77</f>
        <v>990</v>
      </c>
      <c r="O77" s="127"/>
      <c r="P77" s="37"/>
      <c r="Q77" s="74"/>
      <c r="R77" s="127"/>
      <c r="S77" s="37"/>
      <c r="T77" s="37"/>
      <c r="U77" s="37"/>
      <c r="V77" s="37"/>
      <c r="W77" s="37"/>
      <c r="X77" s="37"/>
      <c r="Y77" s="37"/>
    </row>
    <row r="78" spans="1:25" ht="34.5" customHeight="1">
      <c r="A78" s="156"/>
      <c r="B78" s="156"/>
      <c r="C78" s="157" t="s">
        <v>108</v>
      </c>
      <c r="D78" s="156"/>
      <c r="E78" s="187">
        <f>E79</f>
        <v>83</v>
      </c>
      <c r="F78" s="187">
        <f>F79</f>
        <v>0</v>
      </c>
      <c r="G78" s="159">
        <f>G79</f>
        <v>250</v>
      </c>
      <c r="H78" s="159"/>
      <c r="I78" s="242">
        <f>I79</f>
        <v>0</v>
      </c>
      <c r="J78" s="159">
        <f t="shared" si="4"/>
        <v>250</v>
      </c>
      <c r="K78" s="156"/>
      <c r="L78" s="156"/>
      <c r="M78" s="156"/>
      <c r="N78" s="159">
        <f t="shared" si="1"/>
        <v>250</v>
      </c>
      <c r="O78" s="127"/>
      <c r="P78" s="37"/>
      <c r="Q78" s="74"/>
      <c r="R78" s="127"/>
      <c r="S78" s="37"/>
      <c r="T78" s="37"/>
      <c r="U78" s="37"/>
      <c r="V78" s="37"/>
      <c r="W78" s="37"/>
      <c r="X78" s="37"/>
      <c r="Y78" s="37"/>
    </row>
    <row r="79" spans="1:25" s="1" customFormat="1" ht="34.5" customHeight="1">
      <c r="A79" s="4">
        <v>53</v>
      </c>
      <c r="B79" s="2">
        <v>426829</v>
      </c>
      <c r="C79" s="9" t="s">
        <v>173</v>
      </c>
      <c r="D79" s="2"/>
      <c r="E79" s="46">
        <v>83</v>
      </c>
      <c r="F79" s="46"/>
      <c r="G79" s="128">
        <v>250</v>
      </c>
      <c r="H79" s="10"/>
      <c r="I79" s="250"/>
      <c r="J79" s="128">
        <f t="shared" si="4"/>
        <v>250</v>
      </c>
      <c r="K79" s="2" t="s">
        <v>225</v>
      </c>
      <c r="L79" s="2" t="s">
        <v>238</v>
      </c>
      <c r="M79" s="2" t="s">
        <v>264</v>
      </c>
      <c r="N79" s="10">
        <f aca="true" t="shared" si="5" ref="N79:N100">J79</f>
        <v>250</v>
      </c>
      <c r="O79" s="130"/>
      <c r="P79" s="36"/>
      <c r="Q79" s="73"/>
      <c r="R79" s="130"/>
      <c r="S79" s="36"/>
      <c r="T79" s="36"/>
      <c r="U79" s="36"/>
      <c r="V79" s="36"/>
      <c r="W79" s="36"/>
      <c r="X79" s="36"/>
      <c r="Y79" s="36"/>
    </row>
    <row r="80" spans="1:25" ht="34.5" customHeight="1">
      <c r="A80" s="156"/>
      <c r="B80" s="156"/>
      <c r="C80" s="157" t="s">
        <v>110</v>
      </c>
      <c r="D80" s="156"/>
      <c r="E80" s="176">
        <f>E83+E84+E85+E81+E82</f>
        <v>1423</v>
      </c>
      <c r="F80" s="176">
        <f>F83+F84+F85</f>
        <v>0</v>
      </c>
      <c r="G80" s="159">
        <f>G81+G82+G83+G84+G85</f>
        <v>3180</v>
      </c>
      <c r="H80" s="159"/>
      <c r="I80" s="242">
        <f>I81+I82+I83+I84+I85</f>
        <v>220</v>
      </c>
      <c r="J80" s="159">
        <f t="shared" si="4"/>
        <v>3400</v>
      </c>
      <c r="K80" s="156"/>
      <c r="L80" s="156"/>
      <c r="M80" s="156"/>
      <c r="N80" s="159">
        <f t="shared" si="5"/>
        <v>3400</v>
      </c>
      <c r="O80" s="127"/>
      <c r="P80" s="37"/>
      <c r="Q80" s="74"/>
      <c r="R80" s="127"/>
      <c r="S80" s="37"/>
      <c r="T80" s="37"/>
      <c r="U80" s="37"/>
      <c r="V80" s="37"/>
      <c r="W80" s="37"/>
      <c r="X80" s="37"/>
      <c r="Y80" s="37"/>
    </row>
    <row r="81" spans="1:25" ht="46.5" customHeight="1">
      <c r="A81" s="4">
        <v>54</v>
      </c>
      <c r="B81" s="2">
        <v>426911</v>
      </c>
      <c r="C81" s="9" t="s">
        <v>31</v>
      </c>
      <c r="D81" s="3"/>
      <c r="E81" s="16">
        <v>370</v>
      </c>
      <c r="F81" s="7"/>
      <c r="G81" s="128">
        <v>770</v>
      </c>
      <c r="H81" s="10"/>
      <c r="I81" s="251">
        <v>220</v>
      </c>
      <c r="J81" s="128">
        <f t="shared" si="4"/>
        <v>990</v>
      </c>
      <c r="K81" s="2" t="s">
        <v>225</v>
      </c>
      <c r="L81" s="2" t="s">
        <v>238</v>
      </c>
      <c r="M81" s="2" t="s">
        <v>264</v>
      </c>
      <c r="N81" s="10">
        <f t="shared" si="5"/>
        <v>990</v>
      </c>
      <c r="O81" s="127"/>
      <c r="P81" s="37"/>
      <c r="Q81" s="74"/>
      <c r="R81" s="127"/>
      <c r="S81" s="37"/>
      <c r="T81" s="37"/>
      <c r="U81" s="37"/>
      <c r="V81" s="37"/>
      <c r="W81" s="37"/>
      <c r="X81" s="37"/>
      <c r="Y81" s="37"/>
    </row>
    <row r="82" spans="1:25" ht="34.5" customHeight="1">
      <c r="A82" s="4">
        <v>55</v>
      </c>
      <c r="B82" s="2">
        <v>426912</v>
      </c>
      <c r="C82" s="9" t="s">
        <v>143</v>
      </c>
      <c r="D82" s="3"/>
      <c r="E82" s="16">
        <v>370</v>
      </c>
      <c r="F82" s="7"/>
      <c r="G82" s="128">
        <v>700</v>
      </c>
      <c r="H82" s="10"/>
      <c r="I82" s="251"/>
      <c r="J82" s="128">
        <f t="shared" si="4"/>
        <v>700</v>
      </c>
      <c r="K82" s="2" t="s">
        <v>225</v>
      </c>
      <c r="L82" s="2" t="s">
        <v>238</v>
      </c>
      <c r="M82" s="2" t="s">
        <v>264</v>
      </c>
      <c r="N82" s="10">
        <f t="shared" si="5"/>
        <v>700</v>
      </c>
      <c r="O82" s="127"/>
      <c r="P82" s="37"/>
      <c r="Q82" s="74"/>
      <c r="R82" s="127"/>
      <c r="S82" s="37"/>
      <c r="T82" s="37"/>
      <c r="U82" s="37"/>
      <c r="V82" s="37"/>
      <c r="W82" s="37"/>
      <c r="X82" s="37"/>
      <c r="Y82" s="37"/>
    </row>
    <row r="83" spans="1:25" ht="34.5" customHeight="1">
      <c r="A83" s="4">
        <v>56</v>
      </c>
      <c r="B83" s="2">
        <v>426913</v>
      </c>
      <c r="C83" s="9" t="s">
        <v>20</v>
      </c>
      <c r="D83" s="47"/>
      <c r="E83" s="46">
        <v>292</v>
      </c>
      <c r="F83" s="46"/>
      <c r="G83" s="128">
        <v>950</v>
      </c>
      <c r="H83" s="10"/>
      <c r="I83" s="251"/>
      <c r="J83" s="128">
        <f t="shared" si="4"/>
        <v>950</v>
      </c>
      <c r="K83" s="2" t="s">
        <v>225</v>
      </c>
      <c r="L83" s="2" t="s">
        <v>238</v>
      </c>
      <c r="M83" s="2" t="s">
        <v>264</v>
      </c>
      <c r="N83" s="10">
        <f t="shared" si="5"/>
        <v>950</v>
      </c>
      <c r="O83" s="127"/>
      <c r="P83" s="37"/>
      <c r="Q83" s="74"/>
      <c r="R83" s="127"/>
      <c r="S83" s="37"/>
      <c r="T83" s="37"/>
      <c r="U83" s="37"/>
      <c r="V83" s="37"/>
      <c r="W83" s="37"/>
      <c r="X83" s="37"/>
      <c r="Y83" s="37"/>
    </row>
    <row r="84" spans="1:25" ht="34.5" customHeight="1">
      <c r="A84" s="4">
        <v>57</v>
      </c>
      <c r="B84" s="2">
        <v>426914</v>
      </c>
      <c r="C84" s="9" t="s">
        <v>19</v>
      </c>
      <c r="D84" s="47"/>
      <c r="E84" s="46">
        <v>58</v>
      </c>
      <c r="F84" s="46"/>
      <c r="G84" s="128">
        <v>60</v>
      </c>
      <c r="H84" s="10"/>
      <c r="I84" s="250"/>
      <c r="J84" s="128">
        <f t="shared" si="4"/>
        <v>60</v>
      </c>
      <c r="K84" s="2" t="s">
        <v>225</v>
      </c>
      <c r="L84" s="2" t="s">
        <v>238</v>
      </c>
      <c r="M84" s="2" t="s">
        <v>264</v>
      </c>
      <c r="N84" s="10">
        <f t="shared" si="5"/>
        <v>60</v>
      </c>
      <c r="O84" s="127"/>
      <c r="P84" s="37"/>
      <c r="Q84" s="74"/>
      <c r="R84" s="127"/>
      <c r="S84" s="37"/>
      <c r="T84" s="37"/>
      <c r="U84" s="37"/>
      <c r="V84" s="37"/>
      <c r="W84" s="37"/>
      <c r="X84" s="37"/>
      <c r="Y84" s="37"/>
    </row>
    <row r="85" spans="1:25" ht="34.5" customHeight="1">
      <c r="A85" s="4">
        <v>58</v>
      </c>
      <c r="B85" s="2">
        <v>426915</v>
      </c>
      <c r="C85" s="9" t="s">
        <v>159</v>
      </c>
      <c r="D85" s="47"/>
      <c r="E85" s="46">
        <v>333</v>
      </c>
      <c r="F85" s="46"/>
      <c r="G85" s="128">
        <v>700</v>
      </c>
      <c r="H85" s="10"/>
      <c r="I85" s="250"/>
      <c r="J85" s="128">
        <f t="shared" si="4"/>
        <v>700</v>
      </c>
      <c r="K85" s="2" t="s">
        <v>225</v>
      </c>
      <c r="L85" s="2" t="s">
        <v>238</v>
      </c>
      <c r="M85" s="2" t="s">
        <v>264</v>
      </c>
      <c r="N85" s="10">
        <f t="shared" si="5"/>
        <v>700</v>
      </c>
      <c r="O85" s="127"/>
      <c r="P85" s="37"/>
      <c r="Q85" s="74"/>
      <c r="R85" s="127"/>
      <c r="S85" s="37"/>
      <c r="T85" s="37"/>
      <c r="U85" s="37"/>
      <c r="V85" s="37"/>
      <c r="W85" s="37"/>
      <c r="X85" s="37"/>
      <c r="Y85" s="37"/>
    </row>
    <row r="86" spans="1:25" ht="34.5" customHeight="1">
      <c r="A86" s="156"/>
      <c r="B86" s="156"/>
      <c r="C86" s="157" t="s">
        <v>171</v>
      </c>
      <c r="D86" s="170"/>
      <c r="E86" s="186">
        <f>E87+E93</f>
        <v>1609</v>
      </c>
      <c r="F86" s="186">
        <f>F87+F93</f>
        <v>0</v>
      </c>
      <c r="G86" s="159">
        <f>G87+G91+G93+G98</f>
        <v>5960</v>
      </c>
      <c r="H86" s="159">
        <f>H87</f>
        <v>0</v>
      </c>
      <c r="I86" s="242"/>
      <c r="J86" s="159">
        <f>J87+J91+J93+J98</f>
        <v>5960</v>
      </c>
      <c r="K86" s="170"/>
      <c r="L86" s="170"/>
      <c r="M86" s="170"/>
      <c r="N86" s="159">
        <f t="shared" si="5"/>
        <v>5960</v>
      </c>
      <c r="O86" s="127"/>
      <c r="P86" s="37"/>
      <c r="Q86" s="74"/>
      <c r="R86" s="127"/>
      <c r="S86" s="37"/>
      <c r="T86" s="37"/>
      <c r="U86" s="37"/>
      <c r="V86" s="37"/>
      <c r="W86" s="37"/>
      <c r="X86" s="37"/>
      <c r="Y86" s="37"/>
    </row>
    <row r="87" spans="1:25" ht="34.5" customHeight="1">
      <c r="A87" s="156"/>
      <c r="B87" s="156"/>
      <c r="C87" s="157" t="s">
        <v>113</v>
      </c>
      <c r="D87" s="156"/>
      <c r="E87" s="163">
        <f>E88++E89</f>
        <v>627</v>
      </c>
      <c r="F87" s="163">
        <f>F88++F89</f>
        <v>0</v>
      </c>
      <c r="G87" s="159">
        <f>G88+G89+G90</f>
        <v>2450</v>
      </c>
      <c r="H87" s="159"/>
      <c r="I87" s="242">
        <f>I88+I89</f>
        <v>0</v>
      </c>
      <c r="J87" s="159">
        <f>G87+I87</f>
        <v>2450</v>
      </c>
      <c r="K87" s="156"/>
      <c r="L87" s="170"/>
      <c r="M87" s="170"/>
      <c r="N87" s="159">
        <f t="shared" si="5"/>
        <v>2450</v>
      </c>
      <c r="O87" s="127"/>
      <c r="P87" s="37"/>
      <c r="Q87" s="74"/>
      <c r="R87" s="127"/>
      <c r="S87" s="37"/>
      <c r="T87" s="37"/>
      <c r="U87" s="37"/>
      <c r="V87" s="37"/>
      <c r="W87" s="37"/>
      <c r="X87" s="37"/>
      <c r="Y87" s="37"/>
    </row>
    <row r="88" spans="1:25" s="1" customFormat="1" ht="34.5" customHeight="1">
      <c r="A88" s="4">
        <v>59</v>
      </c>
      <c r="B88" s="2">
        <v>512211</v>
      </c>
      <c r="C88" s="9" t="s">
        <v>10</v>
      </c>
      <c r="D88" s="2"/>
      <c r="E88" s="8">
        <v>410</v>
      </c>
      <c r="F88" s="8"/>
      <c r="G88" s="128">
        <v>950</v>
      </c>
      <c r="H88" s="10"/>
      <c r="I88" s="250"/>
      <c r="J88" s="128">
        <f>G88+I88</f>
        <v>950</v>
      </c>
      <c r="K88" s="2" t="s">
        <v>225</v>
      </c>
      <c r="L88" s="2" t="s">
        <v>238</v>
      </c>
      <c r="M88" s="2" t="s">
        <v>264</v>
      </c>
      <c r="N88" s="10">
        <f t="shared" si="5"/>
        <v>950</v>
      </c>
      <c r="O88" s="130"/>
      <c r="P88" s="36"/>
      <c r="Q88" s="73"/>
      <c r="R88" s="130"/>
      <c r="S88" s="36"/>
      <c r="T88" s="36"/>
      <c r="U88" s="36"/>
      <c r="V88" s="36"/>
      <c r="W88" s="36"/>
      <c r="X88" s="36"/>
      <c r="Y88" s="36"/>
    </row>
    <row r="89" spans="1:25" ht="34.5" customHeight="1">
      <c r="A89" s="4">
        <v>60</v>
      </c>
      <c r="B89" s="2">
        <v>512212</v>
      </c>
      <c r="C89" s="9" t="s">
        <v>39</v>
      </c>
      <c r="D89" s="2"/>
      <c r="E89" s="8">
        <v>217</v>
      </c>
      <c r="F89" s="8"/>
      <c r="G89" s="128">
        <v>700</v>
      </c>
      <c r="H89" s="10"/>
      <c r="I89" s="250"/>
      <c r="J89" s="128">
        <f>G89+I89</f>
        <v>700</v>
      </c>
      <c r="K89" s="2" t="s">
        <v>225</v>
      </c>
      <c r="L89" s="2" t="s">
        <v>238</v>
      </c>
      <c r="M89" s="2" t="s">
        <v>264</v>
      </c>
      <c r="N89" s="10">
        <f t="shared" si="5"/>
        <v>700</v>
      </c>
      <c r="O89" s="127"/>
      <c r="P89" s="37"/>
      <c r="Q89" s="74"/>
      <c r="R89" s="127"/>
      <c r="S89" s="37"/>
      <c r="T89" s="37"/>
      <c r="U89" s="37"/>
      <c r="V89" s="37"/>
      <c r="W89" s="37"/>
      <c r="X89" s="37"/>
      <c r="Y89" s="37"/>
    </row>
    <row r="90" spans="1:25" ht="34.5" customHeight="1">
      <c r="A90" s="4">
        <v>61</v>
      </c>
      <c r="B90" s="2">
        <v>512222</v>
      </c>
      <c r="C90" s="19" t="s">
        <v>12</v>
      </c>
      <c r="D90" s="2"/>
      <c r="E90" s="8"/>
      <c r="F90" s="8"/>
      <c r="G90" s="128">
        <v>800</v>
      </c>
      <c r="H90" s="10"/>
      <c r="I90" s="250"/>
      <c r="J90" s="128">
        <f>G90+I90</f>
        <v>800</v>
      </c>
      <c r="K90" s="2" t="s">
        <v>225</v>
      </c>
      <c r="L90" s="2" t="s">
        <v>238</v>
      </c>
      <c r="M90" s="2" t="s">
        <v>264</v>
      </c>
      <c r="N90" s="10">
        <f>J90</f>
        <v>800</v>
      </c>
      <c r="O90" s="127"/>
      <c r="P90" s="37"/>
      <c r="Q90" s="74"/>
      <c r="R90" s="127"/>
      <c r="S90" s="37"/>
      <c r="T90" s="37"/>
      <c r="U90" s="37"/>
      <c r="V90" s="37"/>
      <c r="W90" s="37"/>
      <c r="X90" s="37"/>
      <c r="Y90" s="37"/>
    </row>
    <row r="91" spans="1:25" ht="34.5" customHeight="1">
      <c r="A91" s="156"/>
      <c r="B91" s="185"/>
      <c r="C91" s="157" t="s">
        <v>33</v>
      </c>
      <c r="D91" s="170"/>
      <c r="E91" s="155"/>
      <c r="F91" s="155"/>
      <c r="G91" s="159">
        <f>G92</f>
        <v>400</v>
      </c>
      <c r="H91" s="159">
        <f>H92+H93</f>
        <v>0</v>
      </c>
      <c r="I91" s="242">
        <f>I92</f>
        <v>0</v>
      </c>
      <c r="J91" s="159">
        <f>J92</f>
        <v>400</v>
      </c>
      <c r="K91" s="170"/>
      <c r="L91" s="170"/>
      <c r="M91" s="170"/>
      <c r="N91" s="159"/>
      <c r="O91" s="127"/>
      <c r="P91" s="37"/>
      <c r="Q91" s="74"/>
      <c r="R91" s="127"/>
      <c r="S91" s="37"/>
      <c r="T91" s="37"/>
      <c r="U91" s="37"/>
      <c r="V91" s="37"/>
      <c r="W91" s="37"/>
      <c r="X91" s="37"/>
      <c r="Y91" s="37"/>
    </row>
    <row r="92" spans="1:25" ht="34.5" customHeight="1">
      <c r="A92" s="4">
        <v>62</v>
      </c>
      <c r="B92" s="131">
        <v>512411</v>
      </c>
      <c r="C92" s="9" t="s">
        <v>33</v>
      </c>
      <c r="D92" s="2"/>
      <c r="E92" s="8"/>
      <c r="F92" s="8"/>
      <c r="G92" s="128">
        <v>400</v>
      </c>
      <c r="H92" s="128"/>
      <c r="I92" s="245"/>
      <c r="J92" s="128">
        <f>G92+I92</f>
        <v>400</v>
      </c>
      <c r="K92" s="2" t="s">
        <v>225</v>
      </c>
      <c r="L92" s="2" t="s">
        <v>238</v>
      </c>
      <c r="M92" s="2" t="s">
        <v>264</v>
      </c>
      <c r="N92" s="10">
        <f>J92</f>
        <v>400</v>
      </c>
      <c r="O92" s="127"/>
      <c r="P92" s="37"/>
      <c r="Q92" s="74"/>
      <c r="R92" s="127"/>
      <c r="S92" s="37"/>
      <c r="T92" s="37"/>
      <c r="U92" s="37"/>
      <c r="V92" s="37"/>
      <c r="W92" s="37"/>
      <c r="X92" s="37"/>
      <c r="Y92" s="37"/>
    </row>
    <row r="93" spans="1:25" ht="34.5" customHeight="1">
      <c r="A93" s="156"/>
      <c r="B93" s="156"/>
      <c r="C93" s="157" t="s">
        <v>248</v>
      </c>
      <c r="D93" s="157"/>
      <c r="E93" s="163">
        <f>E95+E96+E97</f>
        <v>982</v>
      </c>
      <c r="F93" s="163">
        <f>F95</f>
        <v>0</v>
      </c>
      <c r="G93" s="159">
        <f>G94+G95+G96+G97</f>
        <v>2110</v>
      </c>
      <c r="H93" s="159"/>
      <c r="I93" s="242">
        <f>I96</f>
        <v>0</v>
      </c>
      <c r="J93" s="159">
        <f>G93+I93</f>
        <v>2110</v>
      </c>
      <c r="K93" s="159"/>
      <c r="L93" s="156"/>
      <c r="M93" s="156"/>
      <c r="N93" s="159">
        <f t="shared" si="5"/>
        <v>2110</v>
      </c>
      <c r="O93" s="127"/>
      <c r="P93" s="37"/>
      <c r="Q93" s="74"/>
      <c r="R93" s="127"/>
      <c r="S93" s="37"/>
      <c r="T93" s="37"/>
      <c r="U93" s="37"/>
      <c r="V93" s="37"/>
      <c r="W93" s="37"/>
      <c r="X93" s="37"/>
      <c r="Y93" s="37"/>
    </row>
    <row r="94" spans="1:25" ht="34.5" customHeight="1">
      <c r="A94" s="4">
        <v>63</v>
      </c>
      <c r="B94" s="131">
        <v>512231</v>
      </c>
      <c r="C94" s="9" t="s">
        <v>114</v>
      </c>
      <c r="D94" s="11"/>
      <c r="E94" s="3"/>
      <c r="F94" s="3"/>
      <c r="G94" s="128">
        <v>80</v>
      </c>
      <c r="H94" s="10"/>
      <c r="I94" s="250"/>
      <c r="J94" s="128">
        <f>G94+H94</f>
        <v>80</v>
      </c>
      <c r="K94" s="2" t="s">
        <v>225</v>
      </c>
      <c r="L94" s="2" t="s">
        <v>238</v>
      </c>
      <c r="M94" s="2" t="s">
        <v>264</v>
      </c>
      <c r="N94" s="10">
        <f>J94</f>
        <v>80</v>
      </c>
      <c r="O94" s="127"/>
      <c r="P94" s="37"/>
      <c r="Q94" s="74"/>
      <c r="R94" s="127"/>
      <c r="S94" s="37"/>
      <c r="T94" s="37"/>
      <c r="U94" s="37"/>
      <c r="V94" s="37"/>
      <c r="W94" s="37"/>
      <c r="X94" s="37"/>
      <c r="Y94" s="37"/>
    </row>
    <row r="95" spans="1:18" s="1" customFormat="1" ht="34.5" customHeight="1">
      <c r="A95" s="4">
        <v>64</v>
      </c>
      <c r="B95" s="2">
        <v>512232</v>
      </c>
      <c r="C95" s="9" t="s">
        <v>13</v>
      </c>
      <c r="D95" s="2"/>
      <c r="E95" s="8">
        <v>42</v>
      </c>
      <c r="F95" s="8"/>
      <c r="G95" s="128">
        <v>50</v>
      </c>
      <c r="H95" s="10"/>
      <c r="I95" s="250"/>
      <c r="J95" s="128">
        <f>G95+H95</f>
        <v>50</v>
      </c>
      <c r="K95" s="2" t="s">
        <v>225</v>
      </c>
      <c r="L95" s="2" t="s">
        <v>238</v>
      </c>
      <c r="M95" s="2" t="s">
        <v>264</v>
      </c>
      <c r="N95" s="10">
        <f t="shared" si="5"/>
        <v>50</v>
      </c>
      <c r="O95" s="129"/>
      <c r="R95" s="129"/>
    </row>
    <row r="96" spans="1:18" s="1" customFormat="1" ht="34.5" customHeight="1">
      <c r="A96" s="4">
        <v>65</v>
      </c>
      <c r="B96" s="47">
        <v>512251</v>
      </c>
      <c r="C96" s="45" t="s">
        <v>116</v>
      </c>
      <c r="D96" s="8"/>
      <c r="E96" s="46">
        <v>450</v>
      </c>
      <c r="F96" s="8"/>
      <c r="G96" s="128">
        <v>990</v>
      </c>
      <c r="H96" s="10"/>
      <c r="I96" s="243"/>
      <c r="J96" s="128">
        <f>G96+I96</f>
        <v>990</v>
      </c>
      <c r="K96" s="2" t="s">
        <v>225</v>
      </c>
      <c r="L96" s="2" t="s">
        <v>238</v>
      </c>
      <c r="M96" s="2" t="s">
        <v>264</v>
      </c>
      <c r="N96" s="10">
        <f t="shared" si="5"/>
        <v>990</v>
      </c>
      <c r="O96" s="129"/>
      <c r="R96" s="129"/>
    </row>
    <row r="97" spans="1:18" s="1" customFormat="1" ht="34.5" customHeight="1">
      <c r="A97" s="4">
        <v>66</v>
      </c>
      <c r="B97" s="2">
        <v>5122511</v>
      </c>
      <c r="C97" s="9" t="s">
        <v>38</v>
      </c>
      <c r="D97" s="8"/>
      <c r="E97" s="46">
        <v>490</v>
      </c>
      <c r="F97" s="8"/>
      <c r="G97" s="128">
        <v>990</v>
      </c>
      <c r="H97" s="10"/>
      <c r="I97" s="251"/>
      <c r="J97" s="128">
        <f>G97+I97</f>
        <v>990</v>
      </c>
      <c r="K97" s="2" t="s">
        <v>225</v>
      </c>
      <c r="L97" s="2" t="s">
        <v>238</v>
      </c>
      <c r="M97" s="2" t="s">
        <v>264</v>
      </c>
      <c r="N97" s="10">
        <f t="shared" si="5"/>
        <v>990</v>
      </c>
      <c r="O97" s="129"/>
      <c r="R97" s="129"/>
    </row>
    <row r="98" spans="1:25" ht="34.5" customHeight="1">
      <c r="A98" s="156"/>
      <c r="B98" s="156"/>
      <c r="C98" s="157" t="s">
        <v>249</v>
      </c>
      <c r="D98" s="157"/>
      <c r="E98" s="163" t="e">
        <f>E99+#REF!+#REF!</f>
        <v>#REF!</v>
      </c>
      <c r="F98" s="163">
        <f>F99</f>
        <v>0</v>
      </c>
      <c r="G98" s="159">
        <f>G99+G100</f>
        <v>1000</v>
      </c>
      <c r="H98" s="159">
        <f>H99+H100</f>
        <v>0</v>
      </c>
      <c r="I98" s="242">
        <f>I99+I100</f>
        <v>0</v>
      </c>
      <c r="J98" s="159">
        <f>J99+J100</f>
        <v>1000</v>
      </c>
      <c r="K98" s="159"/>
      <c r="L98" s="156"/>
      <c r="M98" s="156"/>
      <c r="N98" s="159">
        <f t="shared" si="5"/>
        <v>1000</v>
      </c>
      <c r="O98" s="127"/>
      <c r="P98" s="37"/>
      <c r="Q98" s="74"/>
      <c r="R98" s="127"/>
      <c r="S98" s="37"/>
      <c r="T98" s="37"/>
      <c r="U98" s="37"/>
      <c r="V98" s="37"/>
      <c r="W98" s="37"/>
      <c r="X98" s="37"/>
      <c r="Y98" s="37"/>
    </row>
    <row r="99" spans="1:28" ht="34.5" customHeight="1">
      <c r="A99" s="4">
        <v>67</v>
      </c>
      <c r="B99" s="75">
        <v>512531</v>
      </c>
      <c r="C99" s="9" t="s">
        <v>21</v>
      </c>
      <c r="D99" s="8"/>
      <c r="E99" s="52"/>
      <c r="F99" s="52"/>
      <c r="G99" s="128">
        <v>500</v>
      </c>
      <c r="H99" s="10"/>
      <c r="I99" s="250"/>
      <c r="J99" s="128">
        <f>G99+I99</f>
        <v>500</v>
      </c>
      <c r="K99" s="2" t="s">
        <v>225</v>
      </c>
      <c r="L99" s="2" t="s">
        <v>238</v>
      </c>
      <c r="M99" s="2" t="s">
        <v>264</v>
      </c>
      <c r="N99" s="10">
        <f t="shared" si="5"/>
        <v>500</v>
      </c>
      <c r="O99" s="88"/>
      <c r="R99" s="127"/>
      <c r="S99" s="37"/>
      <c r="T99" s="38"/>
      <c r="U99" s="37"/>
      <c r="V99" s="37"/>
      <c r="W99" s="37"/>
      <c r="X99" s="37"/>
      <c r="Y99" s="37"/>
      <c r="Z99" s="37"/>
      <c r="AA99" s="37"/>
      <c r="AB99" s="37"/>
    </row>
    <row r="100" spans="1:28" ht="34.5" customHeight="1">
      <c r="A100" s="4">
        <v>68</v>
      </c>
      <c r="B100" s="75">
        <v>512811</v>
      </c>
      <c r="C100" s="9" t="s">
        <v>119</v>
      </c>
      <c r="D100" s="8"/>
      <c r="E100" s="52"/>
      <c r="F100" s="52"/>
      <c r="G100" s="128">
        <v>500</v>
      </c>
      <c r="H100" s="10"/>
      <c r="I100" s="250"/>
      <c r="J100" s="128">
        <f>G100+I100</f>
        <v>500</v>
      </c>
      <c r="K100" s="2" t="s">
        <v>225</v>
      </c>
      <c r="L100" s="2" t="s">
        <v>238</v>
      </c>
      <c r="M100" s="2" t="s">
        <v>264</v>
      </c>
      <c r="N100" s="10">
        <f t="shared" si="5"/>
        <v>500</v>
      </c>
      <c r="O100" s="88"/>
      <c r="R100" s="127"/>
      <c r="S100" s="37"/>
      <c r="T100" s="38"/>
      <c r="U100" s="37"/>
      <c r="V100" s="37"/>
      <c r="W100" s="37"/>
      <c r="X100" s="37"/>
      <c r="Y100" s="37"/>
      <c r="Z100" s="37"/>
      <c r="AA100" s="37"/>
      <c r="AB100" s="37"/>
    </row>
    <row r="101" spans="1:19" s="92" customFormat="1" ht="42.75" customHeight="1">
      <c r="A101" s="146"/>
      <c r="B101" s="57"/>
      <c r="C101" s="133"/>
      <c r="D101" s="216"/>
      <c r="E101" s="216"/>
      <c r="F101" s="135"/>
      <c r="G101" s="135"/>
      <c r="H101" s="135"/>
      <c r="I101" s="252"/>
      <c r="J101" s="135"/>
      <c r="K101" s="290"/>
      <c r="L101" s="290"/>
      <c r="M101" s="290"/>
      <c r="N101" s="285"/>
      <c r="O101" s="285"/>
      <c r="P101" s="285"/>
      <c r="Q101" s="285"/>
      <c r="R101" s="285"/>
      <c r="S101" s="132"/>
    </row>
    <row r="102" spans="1:19" s="92" customFormat="1" ht="13.5" customHeight="1">
      <c r="A102" s="56"/>
      <c r="B102" s="57"/>
      <c r="C102" s="57"/>
      <c r="D102" s="57"/>
      <c r="E102" s="57"/>
      <c r="F102" s="137"/>
      <c r="G102" s="137"/>
      <c r="H102" s="267"/>
      <c r="I102" s="267"/>
      <c r="J102" s="267"/>
      <c r="K102" s="267"/>
      <c r="L102" s="268"/>
      <c r="M102" s="268"/>
      <c r="N102" s="268"/>
      <c r="O102" s="268"/>
      <c r="P102" s="268"/>
      <c r="Q102" s="268"/>
      <c r="R102" s="268"/>
      <c r="S102" s="132"/>
    </row>
    <row r="103" spans="1:19" s="92" customFormat="1" ht="13.5" customHeight="1">
      <c r="A103" s="57"/>
      <c r="B103" s="57"/>
      <c r="C103" s="57"/>
      <c r="D103" s="57"/>
      <c r="E103" s="57"/>
      <c r="F103" s="57"/>
      <c r="G103" s="57"/>
      <c r="H103" s="267"/>
      <c r="I103" s="267"/>
      <c r="J103" s="267"/>
      <c r="K103" s="267"/>
      <c r="L103" s="268"/>
      <c r="M103" s="268"/>
      <c r="N103" s="268"/>
      <c r="O103" s="268"/>
      <c r="P103" s="268"/>
      <c r="Q103" s="268"/>
      <c r="R103" s="268"/>
      <c r="S103" s="132"/>
    </row>
    <row r="104" spans="1:19" s="92" customFormat="1" ht="13.5" customHeight="1">
      <c r="A104" s="57"/>
      <c r="B104" s="57"/>
      <c r="C104" s="57"/>
      <c r="D104" s="57"/>
      <c r="E104" s="57"/>
      <c r="F104" s="57"/>
      <c r="G104" s="57"/>
      <c r="H104" s="90"/>
      <c r="I104" s="90"/>
      <c r="J104" s="90"/>
      <c r="K104" s="229"/>
      <c r="L104" s="148"/>
      <c r="M104" s="229"/>
      <c r="N104" s="229"/>
      <c r="O104" s="90"/>
      <c r="P104" s="90"/>
      <c r="Q104" s="90"/>
      <c r="R104" s="90"/>
      <c r="S104" s="132"/>
    </row>
    <row r="105" spans="1:19" s="92" customFormat="1" ht="13.5" customHeight="1">
      <c r="A105" s="56"/>
      <c r="B105" s="57"/>
      <c r="C105" s="55"/>
      <c r="D105" s="55"/>
      <c r="E105" s="55"/>
      <c r="F105" s="56"/>
      <c r="G105" s="56"/>
      <c r="H105" s="269"/>
      <c r="I105" s="269"/>
      <c r="J105" s="269"/>
      <c r="K105" s="269"/>
      <c r="L105" s="268"/>
      <c r="M105" s="268"/>
      <c r="N105" s="268"/>
      <c r="O105" s="268"/>
      <c r="P105" s="268"/>
      <c r="Q105" s="268"/>
      <c r="R105" s="268"/>
      <c r="S105" s="132"/>
    </row>
    <row r="106" spans="1:19" s="92" customFormat="1" ht="13.5" customHeight="1">
      <c r="A106" s="57"/>
      <c r="B106" s="57"/>
      <c r="C106" s="57"/>
      <c r="D106" s="70"/>
      <c r="E106" s="57"/>
      <c r="F106" s="57"/>
      <c r="G106" s="57"/>
      <c r="H106" s="57"/>
      <c r="I106" s="57"/>
      <c r="J106" s="57"/>
      <c r="K106" s="230"/>
      <c r="M106" s="230"/>
      <c r="N106" s="230"/>
      <c r="O106" s="138"/>
      <c r="P106" s="138"/>
      <c r="Q106" s="57"/>
      <c r="R106" s="57"/>
      <c r="S106" s="132"/>
    </row>
    <row r="107" spans="1:19" s="92" customFormat="1" ht="18" customHeight="1">
      <c r="A107" s="59"/>
      <c r="B107" s="52"/>
      <c r="C107" s="258"/>
      <c r="D107" s="52"/>
      <c r="E107" s="53"/>
      <c r="F107" s="53"/>
      <c r="G107" s="53"/>
      <c r="H107" s="53"/>
      <c r="I107" s="53"/>
      <c r="J107" s="53"/>
      <c r="K107" s="53"/>
      <c r="L107" s="91"/>
      <c r="M107" s="91"/>
      <c r="N107" s="139"/>
      <c r="O107" s="127"/>
      <c r="P107" s="52"/>
      <c r="R107" s="127"/>
      <c r="S107" s="132"/>
    </row>
    <row r="108" spans="1:19" s="92" customFormat="1" ht="18" customHeight="1">
      <c r="A108" s="59"/>
      <c r="B108" s="52"/>
      <c r="C108" s="258"/>
      <c r="D108" s="52"/>
      <c r="E108" s="53"/>
      <c r="F108" s="53"/>
      <c r="G108" s="53"/>
      <c r="H108" s="53"/>
      <c r="I108" s="53"/>
      <c r="J108" s="53"/>
      <c r="K108" s="53"/>
      <c r="L108" s="91"/>
      <c r="M108" s="91"/>
      <c r="N108" s="139"/>
      <c r="O108" s="127"/>
      <c r="P108" s="52"/>
      <c r="R108" s="127"/>
      <c r="S108" s="132"/>
    </row>
    <row r="109" spans="1:19" s="92" customFormat="1" ht="13.5" customHeight="1">
      <c r="A109" s="56"/>
      <c r="B109" s="57"/>
      <c r="C109" s="57"/>
      <c r="D109" s="57"/>
      <c r="E109" s="57"/>
      <c r="F109" s="137"/>
      <c r="G109" s="137"/>
      <c r="H109" s="267"/>
      <c r="I109" s="267"/>
      <c r="J109" s="267"/>
      <c r="K109" s="267"/>
      <c r="L109" s="268"/>
      <c r="M109" s="268"/>
      <c r="N109" s="268"/>
      <c r="O109" s="268"/>
      <c r="P109" s="268"/>
      <c r="Q109" s="268"/>
      <c r="R109" s="268"/>
      <c r="S109" s="132"/>
    </row>
    <row r="110" spans="1:19" s="92" customFormat="1" ht="13.5" customHeight="1">
      <c r="A110" s="57"/>
      <c r="B110" s="57"/>
      <c r="C110" s="57"/>
      <c r="D110" s="57"/>
      <c r="E110" s="57"/>
      <c r="F110" s="57"/>
      <c r="G110" s="57"/>
      <c r="H110" s="90"/>
      <c r="I110" s="253"/>
      <c r="J110" s="90"/>
      <c r="K110" s="229"/>
      <c r="L110" s="148"/>
      <c r="M110" s="229"/>
      <c r="N110" s="229"/>
      <c r="O110" s="90"/>
      <c r="P110" s="90"/>
      <c r="Q110" s="90"/>
      <c r="R110" s="90"/>
      <c r="S110" s="132"/>
    </row>
    <row r="111" spans="1:19" s="92" customFormat="1" ht="13.5" customHeight="1">
      <c r="A111" s="56"/>
      <c r="B111" s="57"/>
      <c r="C111" s="55"/>
      <c r="D111" s="55"/>
      <c r="E111" s="55"/>
      <c r="F111" s="56"/>
      <c r="G111" s="56"/>
      <c r="H111" s="269"/>
      <c r="I111" s="269"/>
      <c r="J111" s="269"/>
      <c r="K111" s="269"/>
      <c r="L111" s="268"/>
      <c r="M111" s="268"/>
      <c r="N111" s="268"/>
      <c r="O111" s="268"/>
      <c r="P111" s="268"/>
      <c r="Q111" s="268"/>
      <c r="R111" s="268"/>
      <c r="S111" s="132"/>
    </row>
    <row r="112" spans="1:19" s="92" customFormat="1" ht="13.5" customHeight="1">
      <c r="A112" s="57"/>
      <c r="B112" s="57"/>
      <c r="C112" s="57"/>
      <c r="D112" s="70"/>
      <c r="E112" s="57"/>
      <c r="F112" s="57"/>
      <c r="G112" s="57"/>
      <c r="H112" s="57"/>
      <c r="I112" s="254"/>
      <c r="J112" s="57"/>
      <c r="K112" s="230"/>
      <c r="M112" s="230"/>
      <c r="N112" s="230"/>
      <c r="O112" s="138"/>
      <c r="P112" s="138"/>
      <c r="Q112" s="57"/>
      <c r="R112" s="57"/>
      <c r="S112" s="132"/>
    </row>
    <row r="113" spans="1:19" s="92" customFormat="1" ht="18" customHeight="1">
      <c r="A113" s="59"/>
      <c r="B113" s="52"/>
      <c r="C113" s="54"/>
      <c r="D113" s="52"/>
      <c r="E113" s="53"/>
      <c r="F113" s="53"/>
      <c r="G113" s="53"/>
      <c r="H113" s="53"/>
      <c r="I113" s="255"/>
      <c r="J113" s="53"/>
      <c r="K113" s="53"/>
      <c r="L113" s="91"/>
      <c r="M113" s="91"/>
      <c r="N113" s="139"/>
      <c r="O113" s="127"/>
      <c r="P113" s="52"/>
      <c r="R113" s="127"/>
      <c r="S113" s="132"/>
    </row>
    <row r="114" spans="1:19" s="92" customFormat="1" ht="18" customHeight="1">
      <c r="A114" s="59"/>
      <c r="B114" s="52"/>
      <c r="C114" s="54"/>
      <c r="D114" s="52"/>
      <c r="E114" s="53"/>
      <c r="F114" s="53"/>
      <c r="G114" s="53"/>
      <c r="H114" s="53"/>
      <c r="I114" s="255"/>
      <c r="J114" s="53"/>
      <c r="K114" s="53"/>
      <c r="L114" s="91"/>
      <c r="M114" s="91"/>
      <c r="N114" s="139"/>
      <c r="O114" s="127"/>
      <c r="P114" s="52"/>
      <c r="R114" s="127"/>
      <c r="S114" s="132"/>
    </row>
    <row r="115" spans="1:19" s="92" customFormat="1" ht="13.5" customHeight="1">
      <c r="A115" s="56"/>
      <c r="B115" s="57"/>
      <c r="C115" s="57"/>
      <c r="D115" s="57"/>
      <c r="E115" s="57"/>
      <c r="F115" s="137"/>
      <c r="G115" s="137"/>
      <c r="H115" s="267"/>
      <c r="I115" s="267"/>
      <c r="J115" s="267"/>
      <c r="K115" s="267"/>
      <c r="L115" s="273"/>
      <c r="M115" s="273"/>
      <c r="N115" s="273"/>
      <c r="O115" s="273"/>
      <c r="P115" s="273"/>
      <c r="Q115" s="273"/>
      <c r="R115" s="273"/>
      <c r="S115" s="132"/>
    </row>
    <row r="116" spans="1:19" s="92" customFormat="1" ht="13.5" customHeight="1">
      <c r="A116" s="57"/>
      <c r="B116" s="57"/>
      <c r="C116" s="57"/>
      <c r="D116" s="57"/>
      <c r="E116" s="57"/>
      <c r="F116" s="57"/>
      <c r="G116" s="57"/>
      <c r="H116" s="267"/>
      <c r="I116" s="267"/>
      <c r="J116" s="267"/>
      <c r="K116" s="267"/>
      <c r="L116" s="273"/>
      <c r="M116" s="273"/>
      <c r="N116" s="273"/>
      <c r="O116" s="273"/>
      <c r="P116" s="273"/>
      <c r="Q116" s="273"/>
      <c r="R116" s="273"/>
      <c r="S116" s="132"/>
    </row>
    <row r="117" spans="1:19" s="92" customFormat="1" ht="13.5" customHeight="1">
      <c r="A117" s="57"/>
      <c r="B117" s="57"/>
      <c r="C117" s="57"/>
      <c r="D117" s="57"/>
      <c r="E117" s="57"/>
      <c r="F117" s="57"/>
      <c r="G117" s="57"/>
      <c r="H117" s="90"/>
      <c r="I117" s="253"/>
      <c r="J117" s="90"/>
      <c r="K117" s="145"/>
      <c r="L117" s="148"/>
      <c r="M117" s="145"/>
      <c r="N117" s="145"/>
      <c r="O117" s="90"/>
      <c r="P117" s="90"/>
      <c r="Q117" s="90"/>
      <c r="R117" s="90"/>
      <c r="S117" s="132"/>
    </row>
    <row r="118" spans="1:19" s="92" customFormat="1" ht="13.5" customHeight="1">
      <c r="A118" s="56"/>
      <c r="B118" s="57"/>
      <c r="C118" s="55"/>
      <c r="D118" s="55"/>
      <c r="E118" s="55"/>
      <c r="F118" s="56"/>
      <c r="G118" s="56"/>
      <c r="H118" s="269"/>
      <c r="I118" s="269"/>
      <c r="J118" s="269"/>
      <c r="K118" s="269"/>
      <c r="L118" s="273"/>
      <c r="M118" s="273"/>
      <c r="N118" s="273"/>
      <c r="O118" s="273"/>
      <c r="P118" s="273"/>
      <c r="Q118" s="273"/>
      <c r="R118" s="273"/>
      <c r="S118" s="132"/>
    </row>
    <row r="119" spans="1:19" s="92" customFormat="1" ht="13.5" customHeight="1">
      <c r="A119" s="57"/>
      <c r="B119" s="57"/>
      <c r="C119" s="57"/>
      <c r="D119" s="70"/>
      <c r="E119" s="57"/>
      <c r="F119" s="57"/>
      <c r="G119" s="57"/>
      <c r="H119" s="57"/>
      <c r="I119" s="254"/>
      <c r="J119" s="57"/>
      <c r="K119"/>
      <c r="M119"/>
      <c r="N119"/>
      <c r="O119" s="138"/>
      <c r="P119" s="138"/>
      <c r="Q119" s="57"/>
      <c r="R119" s="57"/>
      <c r="S119" s="132"/>
    </row>
    <row r="120" spans="1:19" s="92" customFormat="1" ht="18" customHeight="1">
      <c r="A120" s="59"/>
      <c r="B120" s="52"/>
      <c r="C120" s="54"/>
      <c r="D120" s="52"/>
      <c r="E120" s="53"/>
      <c r="F120" s="53"/>
      <c r="G120" s="53"/>
      <c r="H120" s="53"/>
      <c r="I120" s="255"/>
      <c r="J120" s="53"/>
      <c r="K120" s="53"/>
      <c r="L120" s="91"/>
      <c r="M120" s="91"/>
      <c r="N120" s="139"/>
      <c r="O120" s="127"/>
      <c r="P120" s="52"/>
      <c r="R120" s="127"/>
      <c r="S120" s="132"/>
    </row>
    <row r="121" spans="1:19" s="92" customFormat="1" ht="18" customHeight="1">
      <c r="A121" s="57"/>
      <c r="B121" s="57"/>
      <c r="C121" s="133"/>
      <c r="D121" s="150"/>
      <c r="E121" s="150"/>
      <c r="F121" s="135"/>
      <c r="G121" s="135"/>
      <c r="H121" s="135"/>
      <c r="I121" s="252"/>
      <c r="J121" s="135"/>
      <c r="K121" s="150"/>
      <c r="L121" s="150"/>
      <c r="M121" s="150"/>
      <c r="N121" s="150"/>
      <c r="O121" s="150"/>
      <c r="P121" s="150"/>
      <c r="Q121" s="136"/>
      <c r="R121" s="150"/>
      <c r="S121" s="132"/>
    </row>
    <row r="122" spans="1:19" s="92" customFormat="1" ht="7.5" customHeight="1">
      <c r="A122" s="56"/>
      <c r="B122" s="55"/>
      <c r="C122" s="133"/>
      <c r="D122" s="134"/>
      <c r="E122" s="134"/>
      <c r="F122" s="135"/>
      <c r="G122" s="135"/>
      <c r="H122" s="284"/>
      <c r="I122" s="284"/>
      <c r="J122" s="284"/>
      <c r="K122" s="284"/>
      <c r="L122" s="285"/>
      <c r="M122" s="285"/>
      <c r="N122" s="285"/>
      <c r="O122" s="285"/>
      <c r="P122" s="285"/>
      <c r="Q122" s="285"/>
      <c r="R122" s="285"/>
      <c r="S122" s="132"/>
    </row>
    <row r="123" spans="1:19" s="92" customFormat="1" ht="18" customHeight="1">
      <c r="A123" s="57"/>
      <c r="B123" s="55"/>
      <c r="C123" s="286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132"/>
    </row>
    <row r="124" spans="1:19" s="92" customFormat="1" ht="51.75" customHeight="1">
      <c r="A124" s="56"/>
      <c r="B124" s="57"/>
      <c r="C124" s="57"/>
      <c r="D124" s="57"/>
      <c r="E124" s="57"/>
      <c r="F124" s="137"/>
      <c r="G124" s="137"/>
      <c r="H124" s="267"/>
      <c r="I124" s="267"/>
      <c r="J124" s="267"/>
      <c r="K124" s="267"/>
      <c r="L124" s="273"/>
      <c r="M124" s="273"/>
      <c r="N124" s="273"/>
      <c r="O124" s="273"/>
      <c r="P124" s="273"/>
      <c r="Q124" s="273"/>
      <c r="R124" s="273"/>
      <c r="S124" s="132"/>
    </row>
    <row r="125" spans="1:19" s="92" customFormat="1" ht="13.5" customHeight="1">
      <c r="A125" s="57"/>
      <c r="B125" s="57"/>
      <c r="C125" s="57"/>
      <c r="D125" s="70"/>
      <c r="E125" s="57"/>
      <c r="F125" s="57"/>
      <c r="G125" s="57"/>
      <c r="H125" s="57"/>
      <c r="I125" s="254"/>
      <c r="J125" s="57"/>
      <c r="K125"/>
      <c r="M125"/>
      <c r="N125"/>
      <c r="O125" s="138"/>
      <c r="P125" s="138"/>
      <c r="Q125" s="57"/>
      <c r="R125" s="57"/>
      <c r="S125" s="132"/>
    </row>
    <row r="126" spans="1:19" s="92" customFormat="1" ht="18" customHeight="1">
      <c r="A126" s="59"/>
      <c r="B126" s="52"/>
      <c r="C126" s="54"/>
      <c r="D126" s="52"/>
      <c r="E126" s="53"/>
      <c r="F126" s="53"/>
      <c r="G126" s="53"/>
      <c r="H126" s="53"/>
      <c r="I126" s="255"/>
      <c r="J126" s="53"/>
      <c r="K126" s="53"/>
      <c r="L126" s="91"/>
      <c r="M126" s="91"/>
      <c r="N126" s="139"/>
      <c r="O126" s="127"/>
      <c r="P126" s="52"/>
      <c r="R126" s="127"/>
      <c r="S126" s="132"/>
    </row>
    <row r="127" spans="1:19" s="92" customFormat="1" ht="18" customHeight="1">
      <c r="A127" s="57"/>
      <c r="B127" s="57"/>
      <c r="C127" s="133"/>
      <c r="D127" s="134"/>
      <c r="E127" s="134"/>
      <c r="F127" s="135"/>
      <c r="G127" s="135"/>
      <c r="H127" s="135"/>
      <c r="I127" s="252"/>
      <c r="J127" s="135"/>
      <c r="K127" s="134"/>
      <c r="L127" s="134"/>
      <c r="M127" s="134"/>
      <c r="N127" s="134"/>
      <c r="O127" s="134"/>
      <c r="P127" s="134"/>
      <c r="Q127" s="136"/>
      <c r="R127" s="134"/>
      <c r="S127" s="132"/>
    </row>
    <row r="128" spans="1:19" s="92" customFormat="1" ht="7.5" customHeight="1">
      <c r="A128" s="56"/>
      <c r="B128" s="55"/>
      <c r="C128" s="133"/>
      <c r="D128" s="134"/>
      <c r="E128" s="134"/>
      <c r="F128" s="135"/>
      <c r="G128" s="135"/>
      <c r="H128" s="284"/>
      <c r="I128" s="284"/>
      <c r="J128" s="284"/>
      <c r="K128" s="284"/>
      <c r="L128" s="285"/>
      <c r="M128" s="285"/>
      <c r="N128" s="285"/>
      <c r="O128" s="285"/>
      <c r="P128" s="285"/>
      <c r="Q128" s="285"/>
      <c r="R128" s="285"/>
      <c r="S128" s="132"/>
    </row>
    <row r="129" spans="1:19" s="92" customFormat="1" ht="18" customHeight="1">
      <c r="A129" s="57"/>
      <c r="B129" s="55"/>
      <c r="C129" s="286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7"/>
      <c r="R129" s="287"/>
      <c r="S129" s="132"/>
    </row>
    <row r="130" spans="1:19" s="92" customFormat="1" ht="51.75" customHeight="1">
      <c r="A130" s="56"/>
      <c r="B130" s="57"/>
      <c r="C130" s="57"/>
      <c r="D130" s="57"/>
      <c r="E130" s="57"/>
      <c r="F130" s="137"/>
      <c r="G130" s="137"/>
      <c r="H130" s="267"/>
      <c r="I130" s="267"/>
      <c r="J130" s="267"/>
      <c r="K130" s="267"/>
      <c r="L130" s="273"/>
      <c r="M130" s="273"/>
      <c r="N130" s="273"/>
      <c r="O130" s="273"/>
      <c r="P130" s="273"/>
      <c r="Q130" s="273"/>
      <c r="R130" s="273"/>
      <c r="S130" s="132"/>
    </row>
    <row r="131" spans="1:28" ht="30" customHeight="1">
      <c r="A131" s="60"/>
      <c r="B131" s="56"/>
      <c r="C131" s="32"/>
      <c r="D131" s="52"/>
      <c r="E131" s="52"/>
      <c r="F131" s="52"/>
      <c r="K131" s="52"/>
      <c r="L131" s="52"/>
      <c r="M131" s="52"/>
      <c r="N131" s="55"/>
      <c r="O131" s="140"/>
      <c r="P131" s="141"/>
      <c r="Q131" s="57"/>
      <c r="R131" s="12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30" customHeight="1">
      <c r="A132" s="59"/>
      <c r="B132" s="39"/>
      <c r="C132" s="52"/>
      <c r="D132" s="52"/>
      <c r="E132" s="37"/>
      <c r="F132" s="37"/>
      <c r="K132" s="37"/>
      <c r="L132" s="37"/>
      <c r="M132" s="37"/>
      <c r="N132" s="55"/>
      <c r="O132" s="142"/>
      <c r="P132" s="143"/>
      <c r="Q132" s="39"/>
      <c r="R132" s="127"/>
      <c r="S132" s="37"/>
      <c r="T132" s="38"/>
      <c r="U132" s="37"/>
      <c r="V132" s="37"/>
      <c r="W132" s="37"/>
      <c r="X132" s="37"/>
      <c r="Y132" s="37"/>
      <c r="Z132" s="37"/>
      <c r="AA132" s="37"/>
      <c r="AB132" s="37"/>
    </row>
    <row r="133" spans="1:28" ht="30" customHeight="1">
      <c r="A133" s="59"/>
      <c r="B133" s="37"/>
      <c r="C133" s="52"/>
      <c r="D133" s="52"/>
      <c r="E133" s="37"/>
      <c r="F133" s="37"/>
      <c r="K133" s="37"/>
      <c r="L133" s="37"/>
      <c r="M133" s="37"/>
      <c r="O133" s="127"/>
      <c r="P133" s="144"/>
      <c r="Q133" s="30"/>
      <c r="R133" s="127"/>
      <c r="S133" s="37"/>
      <c r="T133" s="38"/>
      <c r="U133" s="37"/>
      <c r="V133" s="37"/>
      <c r="W133" s="37"/>
      <c r="X133" s="37"/>
      <c r="Y133" s="37"/>
      <c r="Z133" s="37"/>
      <c r="AA133" s="37"/>
      <c r="AB133" s="37"/>
    </row>
    <row r="134" spans="1:28" ht="30" customHeight="1">
      <c r="A134" s="59"/>
      <c r="C134" s="52"/>
      <c r="D134" s="52"/>
      <c r="R134" s="127"/>
      <c r="S134" s="37"/>
      <c r="T134" s="38"/>
      <c r="U134" s="37"/>
      <c r="V134" s="37"/>
      <c r="W134" s="37"/>
      <c r="X134" s="37"/>
      <c r="Y134" s="37"/>
      <c r="Z134" s="37"/>
      <c r="AA134" s="37"/>
      <c r="AB134" s="37"/>
    </row>
    <row r="135" spans="1:4" ht="30" customHeight="1">
      <c r="A135" s="59"/>
      <c r="C135" s="52"/>
      <c r="D135" s="52"/>
    </row>
    <row r="136" spans="1:4" ht="30" customHeight="1">
      <c r="A136" s="59"/>
      <c r="C136" s="52"/>
      <c r="D136" s="52"/>
    </row>
    <row r="137" spans="1:4" ht="30" customHeight="1">
      <c r="A137" s="59"/>
      <c r="C137" s="52"/>
      <c r="D137" s="52"/>
    </row>
    <row r="138" spans="1:4" ht="30" customHeight="1">
      <c r="A138" s="59"/>
      <c r="C138" s="52"/>
      <c r="D138" s="52"/>
    </row>
    <row r="139" spans="1:4" ht="15">
      <c r="A139" s="59"/>
      <c r="C139" s="52"/>
      <c r="D139" s="52"/>
    </row>
    <row r="140" spans="1:4" ht="15">
      <c r="A140" s="59"/>
      <c r="C140" s="52"/>
      <c r="D140" s="52"/>
    </row>
    <row r="141" spans="1:4" ht="15">
      <c r="A141" s="59"/>
      <c r="C141" s="52"/>
      <c r="D141" s="52"/>
    </row>
    <row r="142" spans="1:4" ht="15">
      <c r="A142" s="59"/>
      <c r="C142" s="52"/>
      <c r="D142" s="52"/>
    </row>
    <row r="143" spans="1:4" ht="15">
      <c r="A143" s="59"/>
      <c r="C143" s="52"/>
      <c r="D143" s="52"/>
    </row>
    <row r="144" spans="1:4" ht="15">
      <c r="A144" s="59"/>
      <c r="C144" s="52"/>
      <c r="D144" s="52"/>
    </row>
    <row r="145" spans="1:4" ht="15">
      <c r="A145" s="59"/>
      <c r="C145" s="52"/>
      <c r="D145" s="52"/>
    </row>
    <row r="146" spans="1:4" ht="15">
      <c r="A146" s="59"/>
      <c r="C146" s="52"/>
      <c r="D146" s="52"/>
    </row>
    <row r="147" spans="1:4" ht="15">
      <c r="A147" s="59"/>
      <c r="C147" s="52"/>
      <c r="D147" s="52"/>
    </row>
    <row r="148" spans="1:4" ht="15">
      <c r="A148" s="59"/>
      <c r="C148" s="52"/>
      <c r="D148" s="52"/>
    </row>
    <row r="149" spans="1:4" ht="15">
      <c r="A149" s="59"/>
      <c r="C149" s="52"/>
      <c r="D149" s="52"/>
    </row>
    <row r="150" spans="1:4" ht="15">
      <c r="A150" s="59"/>
      <c r="C150" s="52"/>
      <c r="D150" s="52"/>
    </row>
    <row r="151" spans="1:4" ht="15">
      <c r="A151" s="59"/>
      <c r="C151" s="52"/>
      <c r="D151" s="52"/>
    </row>
    <row r="152" spans="1:4" ht="15">
      <c r="A152" s="59"/>
      <c r="C152" s="52"/>
      <c r="D152" s="52"/>
    </row>
    <row r="153" spans="1:4" ht="15">
      <c r="A153" s="59"/>
      <c r="C153" s="52"/>
      <c r="D153" s="52"/>
    </row>
    <row r="154" spans="1:4" ht="15">
      <c r="A154" s="59"/>
      <c r="C154" s="52"/>
      <c r="D154" s="52"/>
    </row>
    <row r="155" spans="1:4" ht="15">
      <c r="A155" s="59"/>
      <c r="C155" s="52"/>
      <c r="D155" s="52"/>
    </row>
    <row r="156" spans="1:4" ht="15">
      <c r="A156" s="59"/>
      <c r="C156" s="52"/>
      <c r="D156" s="52"/>
    </row>
    <row r="157" spans="1:4" ht="15">
      <c r="A157" s="59"/>
      <c r="C157" s="52"/>
      <c r="D157" s="52"/>
    </row>
    <row r="158" spans="1:4" ht="15">
      <c r="A158" s="59"/>
      <c r="C158" s="52"/>
      <c r="D158" s="52"/>
    </row>
    <row r="159" spans="1:4" ht="15">
      <c r="A159" s="59"/>
      <c r="C159" s="52"/>
      <c r="D159" s="52"/>
    </row>
    <row r="160" ht="15">
      <c r="A160" s="59"/>
    </row>
  </sheetData>
  <sheetProtection/>
  <mergeCells count="18">
    <mergeCell ref="A1:Q1"/>
    <mergeCell ref="A2:Q2"/>
    <mergeCell ref="K101:R101"/>
    <mergeCell ref="H116:R116"/>
    <mergeCell ref="H118:R118"/>
    <mergeCell ref="H111:R111"/>
    <mergeCell ref="H103:R103"/>
    <mergeCell ref="H105:R105"/>
    <mergeCell ref="H128:R128"/>
    <mergeCell ref="C129:R129"/>
    <mergeCell ref="H130:R130"/>
    <mergeCell ref="A3:Q3"/>
    <mergeCell ref="H115:R115"/>
    <mergeCell ref="H109:R109"/>
    <mergeCell ref="H122:R122"/>
    <mergeCell ref="C123:R123"/>
    <mergeCell ref="H124:R124"/>
    <mergeCell ref="H102:R102"/>
  </mergeCells>
  <printOptions/>
  <pageMargins left="0.3937007874015748" right="0.2755905511811024" top="0.1968503937007874" bottom="0.1968503937007874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2023-06-14T07:28:59Z</cp:lastPrinted>
  <dcterms:created xsi:type="dcterms:W3CDTF">2011-04-14T09:02:26Z</dcterms:created>
  <dcterms:modified xsi:type="dcterms:W3CDTF">2023-06-16T09:23:07Z</dcterms:modified>
  <cp:category/>
  <cp:version/>
  <cp:contentType/>
  <cp:contentStatus/>
</cp:coreProperties>
</file>